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endercountync-my.sharepoint.com/personal/tnewton_pendercountync_gov/Documents/Documents/Purchasing/RFQs/H&amp;HS Design Build RFQ/Appendices/"/>
    </mc:Choice>
  </mc:AlternateContent>
  <xr:revisionPtr revIDLastSave="0" documentId="8_{3778397C-F9DA-4558-9AC9-1EA9812F81A2}" xr6:coauthVersionLast="47" xr6:coauthVersionMax="47" xr10:uidLastSave="{00000000-0000-0000-0000-000000000000}"/>
  <bookViews>
    <workbookView xWindow="-120" yWindow="-120" windowWidth="29040" windowHeight="15840" tabRatio="920" xr2:uid="{00000000-000D-0000-FFFF-FFFF00000000}"/>
  </bookViews>
  <sheets>
    <sheet name="MASTER" sheetId="75" r:id="rId1"/>
    <sheet name="CIRCULATION" sheetId="139" r:id="rId2"/>
    <sheet name="OPEN VS CLOSED" sheetId="138" r:id="rId3"/>
    <sheet name="GROWTH" sheetId="140" r:id="rId4"/>
    <sheet name="Shared Support" sheetId="101" r:id="rId5"/>
    <sheet name="IM" sheetId="137" r:id="rId6"/>
    <sheet name="MEDICAID A" sheetId="136" r:id="rId7"/>
    <sheet name="MEDICAID F+C" sheetId="121" r:id="rId8"/>
    <sheet name="SUPPORT SERV." sheetId="118" r:id="rId9"/>
    <sheet name="CHILD SUPPORT" sheetId="117" r:id="rId10"/>
    <sheet name="FNS" sheetId="105" r:id="rId11"/>
    <sheet name="Studio Dept Template" sheetId="93" state="hidden" r:id="rId12"/>
    <sheet name="CPS" sheetId="122" r:id="rId13"/>
    <sheet name="APS" sheetId="123" r:id="rId14"/>
    <sheet name="ADOPT-FOSTER" sheetId="124" r:id="rId15"/>
    <sheet name="COUNSELING SERV." sheetId="125" r:id="rId16"/>
    <sheet name="ENV. HEALTH" sheetId="126" r:id="rId17"/>
    <sheet name="HEALTH PROM." sheetId="130" r:id="rId18"/>
    <sheet name="CARE COOR." sheetId="132" r:id="rId19"/>
    <sheet name="DENTAL" sheetId="131" r:id="rId20"/>
    <sheet name="CLINIC" sheetId="129" r:id="rId21"/>
    <sheet name="WIC" sheetId="128" r:id="rId22"/>
    <sheet name="ADMIN" sheetId="133" r:id="rId23"/>
    <sheet name="FIN." sheetId="134" r:id="rId24"/>
    <sheet name="JAN." sheetId="135" r:id="rId25"/>
  </sheets>
  <definedNames>
    <definedName name="_xlnm.Print_Area" localSheetId="22">ADMIN!$A$1:$N$53</definedName>
    <definedName name="_xlnm.Print_Area" localSheetId="14">'ADOPT-FOSTER'!$A$1:$N$63</definedName>
    <definedName name="_xlnm.Print_Area" localSheetId="13">APS!$A$1:$N$55</definedName>
    <definedName name="_xlnm.Print_Area" localSheetId="18">'CARE COOR.'!$A$1:$N$52</definedName>
    <definedName name="_xlnm.Print_Area" localSheetId="9">'CHILD SUPPORT'!$A$1:$N$52</definedName>
    <definedName name="_xlnm.Print_Area" localSheetId="1">CIRCULATION!$A$2:$AA$25</definedName>
    <definedName name="_xlnm.Print_Area" localSheetId="20">CLINIC!$A$1:$N$83</definedName>
    <definedName name="_xlnm.Print_Area" localSheetId="15">'COUNSELING SERV.'!$A$1:$N$48</definedName>
    <definedName name="_xlnm.Print_Area" localSheetId="12">CPS!$A$1:$N$68</definedName>
    <definedName name="_xlnm.Print_Area" localSheetId="19">DENTAL!$A$1:$N$58</definedName>
    <definedName name="_xlnm.Print_Area" localSheetId="16">'ENV. HEALTH'!$A$1:$N$52</definedName>
    <definedName name="_xlnm.Print_Area" localSheetId="23">FIN.!$A$1:$N$51</definedName>
    <definedName name="_xlnm.Print_Area" localSheetId="10">FNS!$A$1:$N$61</definedName>
    <definedName name="_xlnm.Print_Area" localSheetId="3">GROWTH!$A$2:$F$31</definedName>
    <definedName name="_xlnm.Print_Area" localSheetId="17">'HEALTH PROM.'!$A$1:$N$51</definedName>
    <definedName name="_xlnm.Print_Area" localSheetId="5">IM!$A$1:$N$55</definedName>
    <definedName name="_xlnm.Print_Area" localSheetId="24">JAN.!$A$1:$N$52</definedName>
    <definedName name="_xlnm.Print_Area" localSheetId="0">MASTER!$A$1:$T$30</definedName>
    <definedName name="_xlnm.Print_Area" localSheetId="6">'MEDICAID A'!$A$1:$N$60</definedName>
    <definedName name="_xlnm.Print_Area" localSheetId="7">'MEDICAID F+C'!$A$1:$N$61</definedName>
    <definedName name="_xlnm.Print_Area" localSheetId="2">'OPEN VS CLOSED'!$A$1:$I$37</definedName>
    <definedName name="_xlnm.Print_Area" localSheetId="4">'Shared Support'!$A$1:$M$68</definedName>
    <definedName name="_xlnm.Print_Area" localSheetId="8">'SUPPORT SERV.'!$A$1:$N$57</definedName>
    <definedName name="_xlnm.Print_Area" localSheetId="21">WIC!$A$1:$N$55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5" i="75" l="1"/>
  <c r="U9" i="75"/>
  <c r="P51" i="101"/>
  <c r="N23" i="101"/>
  <c r="N21" i="101"/>
  <c r="N52" i="101" l="1"/>
  <c r="T52" i="101" s="1"/>
  <c r="N51" i="101"/>
  <c r="T51" i="101" s="1"/>
  <c r="N37" i="101" l="1"/>
  <c r="P52" i="101"/>
  <c r="N38" i="101"/>
  <c r="U25" i="75" l="1"/>
  <c r="F69" i="129" l="1"/>
  <c r="E69" i="129" s="1"/>
  <c r="G54" i="101"/>
  <c r="F54" i="101"/>
  <c r="E54" i="101" s="1"/>
  <c r="G56" i="101"/>
  <c r="F56" i="101" s="1"/>
  <c r="G16" i="101"/>
  <c r="G15" i="101"/>
  <c r="F35" i="137"/>
  <c r="F40" i="136"/>
  <c r="F41" i="121"/>
  <c r="F15" i="118" l="1"/>
  <c r="G27" i="137"/>
  <c r="G20" i="101" l="1"/>
  <c r="G23" i="101"/>
  <c r="A28" i="140" l="1"/>
  <c r="A27" i="140"/>
  <c r="A26" i="140"/>
  <c r="A23" i="140"/>
  <c r="A22" i="140"/>
  <c r="A21" i="140"/>
  <c r="A20" i="140"/>
  <c r="A19" i="140"/>
  <c r="A18" i="140"/>
  <c r="A15" i="140"/>
  <c r="A14" i="140"/>
  <c r="A13" i="140"/>
  <c r="A12" i="140"/>
  <c r="A9" i="140"/>
  <c r="A8" i="140"/>
  <c r="A7" i="140"/>
  <c r="A6" i="140"/>
  <c r="A5" i="140"/>
  <c r="A22" i="139" l="1"/>
  <c r="A21" i="139"/>
  <c r="A20" i="139"/>
  <c r="A19" i="139"/>
  <c r="N18" i="139"/>
  <c r="M18" i="139"/>
  <c r="L18" i="139"/>
  <c r="K18" i="139"/>
  <c r="J18" i="139"/>
  <c r="I18" i="139"/>
  <c r="H18" i="139"/>
  <c r="G18" i="139"/>
  <c r="A18" i="139"/>
  <c r="N17" i="139"/>
  <c r="M17" i="139"/>
  <c r="L17" i="139"/>
  <c r="K17" i="139"/>
  <c r="J17" i="139"/>
  <c r="I17" i="139"/>
  <c r="H17" i="139"/>
  <c r="G17" i="139"/>
  <c r="A17" i="139"/>
  <c r="N16" i="139"/>
  <c r="M16" i="139"/>
  <c r="L16" i="139"/>
  <c r="K16" i="139"/>
  <c r="J16" i="139"/>
  <c r="I16" i="139"/>
  <c r="H16" i="139"/>
  <c r="O16" i="139" s="1"/>
  <c r="G16" i="139"/>
  <c r="A16" i="139"/>
  <c r="N15" i="139"/>
  <c r="M15" i="139"/>
  <c r="L15" i="139"/>
  <c r="K15" i="139"/>
  <c r="J15" i="139"/>
  <c r="I15" i="139"/>
  <c r="H15" i="139"/>
  <c r="G15" i="139"/>
  <c r="A15" i="139"/>
  <c r="N14" i="139"/>
  <c r="M14" i="139"/>
  <c r="L14" i="139"/>
  <c r="K14" i="139"/>
  <c r="J14" i="139"/>
  <c r="I14" i="139"/>
  <c r="H14" i="139"/>
  <c r="G14" i="139"/>
  <c r="C14" i="139"/>
  <c r="A14" i="139"/>
  <c r="N13" i="139"/>
  <c r="M13" i="139"/>
  <c r="L13" i="139"/>
  <c r="K13" i="139"/>
  <c r="J13" i="139"/>
  <c r="I13" i="139"/>
  <c r="H13" i="139"/>
  <c r="G13" i="139"/>
  <c r="C13" i="139"/>
  <c r="A13" i="139"/>
  <c r="N12" i="139"/>
  <c r="M12" i="139"/>
  <c r="L12" i="139"/>
  <c r="K12" i="139"/>
  <c r="J12" i="139"/>
  <c r="I12" i="139"/>
  <c r="H12" i="139"/>
  <c r="G12" i="139"/>
  <c r="C12" i="139"/>
  <c r="A12" i="139"/>
  <c r="N11" i="139"/>
  <c r="M11" i="139"/>
  <c r="L11" i="139"/>
  <c r="K11" i="139"/>
  <c r="J11" i="139"/>
  <c r="I11" i="139"/>
  <c r="H11" i="139"/>
  <c r="G11" i="139"/>
  <c r="C11" i="139"/>
  <c r="A11" i="139"/>
  <c r="N10" i="139"/>
  <c r="M10" i="139"/>
  <c r="L10" i="139"/>
  <c r="K10" i="139"/>
  <c r="J10" i="139"/>
  <c r="I10" i="139"/>
  <c r="H10" i="139"/>
  <c r="G10" i="139"/>
  <c r="C10" i="139"/>
  <c r="A10" i="139"/>
  <c r="N9" i="139"/>
  <c r="M9" i="139"/>
  <c r="L9" i="139"/>
  <c r="K9" i="139"/>
  <c r="J9" i="139"/>
  <c r="I9" i="139"/>
  <c r="H9" i="139"/>
  <c r="G9" i="139"/>
  <c r="C9" i="139"/>
  <c r="A9" i="139"/>
  <c r="N8" i="139"/>
  <c r="M8" i="139"/>
  <c r="L8" i="139"/>
  <c r="K8" i="139"/>
  <c r="J8" i="139"/>
  <c r="I8" i="139"/>
  <c r="H8" i="139"/>
  <c r="G8" i="139"/>
  <c r="C8" i="139"/>
  <c r="A8" i="139"/>
  <c r="N7" i="139"/>
  <c r="M7" i="139"/>
  <c r="L7" i="139"/>
  <c r="K7" i="139"/>
  <c r="J7" i="139"/>
  <c r="I7" i="139"/>
  <c r="H7" i="139"/>
  <c r="G7" i="139"/>
  <c r="C7" i="139"/>
  <c r="A7" i="139"/>
  <c r="N6" i="139"/>
  <c r="M6" i="139"/>
  <c r="L6" i="139"/>
  <c r="K6" i="139"/>
  <c r="J6" i="139"/>
  <c r="I6" i="139"/>
  <c r="H6" i="139"/>
  <c r="G6" i="139"/>
  <c r="C6" i="139"/>
  <c r="A6" i="139"/>
  <c r="N5" i="139"/>
  <c r="N24" i="139" s="1"/>
  <c r="M5" i="139"/>
  <c r="M24" i="139" s="1"/>
  <c r="L5" i="139"/>
  <c r="L24" i="139" s="1"/>
  <c r="K5" i="139"/>
  <c r="K24" i="139" s="1"/>
  <c r="J5" i="139"/>
  <c r="J24" i="139" s="1"/>
  <c r="I5" i="139"/>
  <c r="I24" i="139" s="1"/>
  <c r="H5" i="139"/>
  <c r="H24" i="139" s="1"/>
  <c r="G5" i="139"/>
  <c r="G24" i="139" s="1"/>
  <c r="C5" i="139"/>
  <c r="C25" i="139" s="1"/>
  <c r="A5" i="139"/>
  <c r="N4" i="139"/>
  <c r="M4" i="139"/>
  <c r="L4" i="139"/>
  <c r="K4" i="139"/>
  <c r="J4" i="139"/>
  <c r="I4" i="139"/>
  <c r="H4" i="139"/>
  <c r="G4" i="139"/>
  <c r="A32" i="138"/>
  <c r="A31" i="138"/>
  <c r="A30" i="138"/>
  <c r="A26" i="138"/>
  <c r="A25" i="138"/>
  <c r="A24" i="138"/>
  <c r="A23" i="138"/>
  <c r="A22" i="138"/>
  <c r="C21" i="138"/>
  <c r="A21" i="138"/>
  <c r="C17" i="138"/>
  <c r="A17" i="138"/>
  <c r="C16" i="138"/>
  <c r="A16" i="138"/>
  <c r="C15" i="138"/>
  <c r="A15" i="138"/>
  <c r="C14" i="138"/>
  <c r="A14" i="138"/>
  <c r="C10" i="138"/>
  <c r="A10" i="138"/>
  <c r="C9" i="138"/>
  <c r="A9" i="138"/>
  <c r="C8" i="138"/>
  <c r="A8" i="138"/>
  <c r="C7" i="138"/>
  <c r="A7" i="138"/>
  <c r="C6" i="138"/>
  <c r="C36" i="138" s="1"/>
  <c r="A6" i="138"/>
  <c r="O15" i="139" l="1"/>
  <c r="O4" i="139"/>
  <c r="O10" i="139"/>
  <c r="O17" i="139"/>
  <c r="H25" i="139"/>
  <c r="C24" i="139"/>
  <c r="O14" i="139"/>
  <c r="O7" i="139"/>
  <c r="O9" i="139"/>
  <c r="O13" i="139"/>
  <c r="O11" i="139"/>
  <c r="O18" i="139"/>
  <c r="O5" i="139"/>
  <c r="O6" i="139"/>
  <c r="O8" i="139"/>
  <c r="O12" i="139"/>
  <c r="C37" i="138"/>
  <c r="N9" i="75" l="1"/>
  <c r="M9" i="75"/>
  <c r="L9" i="75"/>
  <c r="K9" i="75"/>
  <c r="J9" i="75"/>
  <c r="I9" i="75"/>
  <c r="H9" i="75"/>
  <c r="G9" i="75"/>
  <c r="O9" i="75" l="1"/>
  <c r="F19" i="133" l="1"/>
  <c r="F18" i="133"/>
  <c r="F16" i="133"/>
  <c r="G19" i="133"/>
  <c r="F34" i="133"/>
  <c r="E34" i="133" s="1"/>
  <c r="G16" i="129"/>
  <c r="F16" i="129"/>
  <c r="G37" i="129"/>
  <c r="F37" i="129"/>
  <c r="G36" i="129"/>
  <c r="F36" i="129"/>
  <c r="F26" i="105"/>
  <c r="F42" i="136"/>
  <c r="E42" i="136" s="1"/>
  <c r="F41" i="136"/>
  <c r="E41" i="136" s="1"/>
  <c r="F36" i="137"/>
  <c r="E36" i="137" s="1"/>
  <c r="G18" i="133"/>
  <c r="G26" i="101"/>
  <c r="F26" i="101" s="1"/>
  <c r="F42" i="129" l="1"/>
  <c r="F41" i="129"/>
  <c r="F40" i="129"/>
  <c r="G16" i="133"/>
  <c r="G15" i="137"/>
  <c r="F15" i="137"/>
  <c r="G16" i="122"/>
  <c r="F16" i="122"/>
  <c r="G46" i="101" l="1"/>
  <c r="F46" i="101" s="1"/>
  <c r="E46" i="101" s="1"/>
  <c r="G42" i="129"/>
  <c r="G41" i="129"/>
  <c r="G40" i="129"/>
  <c r="G20" i="126"/>
  <c r="F40" i="137"/>
  <c r="E40" i="137" s="1"/>
  <c r="F39" i="137"/>
  <c r="E39" i="137"/>
  <c r="F38" i="137"/>
  <c r="E38" i="137" s="1"/>
  <c r="F37" i="137"/>
  <c r="E37" i="137" s="1"/>
  <c r="E35" i="137"/>
  <c r="N33" i="137"/>
  <c r="M33" i="137"/>
  <c r="L33" i="137"/>
  <c r="K33" i="137"/>
  <c r="J33" i="137"/>
  <c r="I33" i="137"/>
  <c r="H33" i="137"/>
  <c r="G32" i="137"/>
  <c r="N29" i="137"/>
  <c r="M29" i="137"/>
  <c r="L29" i="137"/>
  <c r="K29" i="137"/>
  <c r="J29" i="137"/>
  <c r="I29" i="137"/>
  <c r="H29" i="137"/>
  <c r="G29" i="137"/>
  <c r="F27" i="137"/>
  <c r="E27" i="137" s="1"/>
  <c r="N25" i="137"/>
  <c r="M25" i="137"/>
  <c r="L25" i="137"/>
  <c r="K25" i="137"/>
  <c r="J25" i="137"/>
  <c r="I25" i="137"/>
  <c r="H25" i="137"/>
  <c r="G22" i="137"/>
  <c r="F22" i="137"/>
  <c r="G21" i="137"/>
  <c r="F21" i="137"/>
  <c r="G20" i="137"/>
  <c r="F20" i="137"/>
  <c r="G19" i="137"/>
  <c r="F19" i="137"/>
  <c r="G18" i="137"/>
  <c r="F18" i="137"/>
  <c r="G17" i="137"/>
  <c r="F17" i="137"/>
  <c r="G16" i="137"/>
  <c r="F16" i="137"/>
  <c r="G14" i="137"/>
  <c r="F14" i="137"/>
  <c r="G34" i="101"/>
  <c r="F34" i="101" s="1"/>
  <c r="G28" i="101"/>
  <c r="F28" i="101" s="1"/>
  <c r="G21" i="128"/>
  <c r="F21" i="128"/>
  <c r="G20" i="128"/>
  <c r="F20" i="128"/>
  <c r="G39" i="129"/>
  <c r="F39" i="129"/>
  <c r="G38" i="129"/>
  <c r="F38" i="129"/>
  <c r="G21" i="131"/>
  <c r="F21" i="131"/>
  <c r="G20" i="131"/>
  <c r="F20" i="131"/>
  <c r="G18" i="132"/>
  <c r="F18" i="132"/>
  <c r="G17" i="132"/>
  <c r="F17" i="132"/>
  <c r="G19" i="130"/>
  <c r="F19" i="130"/>
  <c r="G18" i="130"/>
  <c r="F18" i="130"/>
  <c r="G33" i="101"/>
  <c r="F33" i="101" s="1"/>
  <c r="G44" i="101"/>
  <c r="F44" i="101" s="1"/>
  <c r="E44" i="101" s="1"/>
  <c r="G45" i="101"/>
  <c r="G47" i="101"/>
  <c r="G48" i="101"/>
  <c r="G49" i="101"/>
  <c r="G52" i="101"/>
  <c r="G53" i="101"/>
  <c r="G55" i="101"/>
  <c r="F55" i="101" s="1"/>
  <c r="G57" i="101"/>
  <c r="F57" i="101" s="1"/>
  <c r="G61" i="101"/>
  <c r="F61" i="101" s="1"/>
  <c r="G60" i="101"/>
  <c r="F60" i="101" s="1"/>
  <c r="G59" i="101"/>
  <c r="F59" i="101" s="1"/>
  <c r="G58" i="101"/>
  <c r="F58" i="101" s="1"/>
  <c r="G22" i="101"/>
  <c r="F22" i="101" s="1"/>
  <c r="E22" i="101" s="1"/>
  <c r="G21" i="101"/>
  <c r="F21" i="101" s="1"/>
  <c r="E21" i="101" s="1"/>
  <c r="G37" i="101"/>
  <c r="F37" i="101" s="1"/>
  <c r="E37" i="101" s="1"/>
  <c r="G38" i="101"/>
  <c r="F38" i="101" s="1"/>
  <c r="G39" i="101"/>
  <c r="F39" i="101" s="1"/>
  <c r="G40" i="101"/>
  <c r="F40" i="101" s="1"/>
  <c r="G41" i="101"/>
  <c r="F41" i="101" s="1"/>
  <c r="G35" i="101"/>
  <c r="F35" i="101" s="1"/>
  <c r="G32" i="101"/>
  <c r="F32" i="101" s="1"/>
  <c r="G31" i="101"/>
  <c r="F31" i="101" s="1"/>
  <c r="G30" i="101"/>
  <c r="F30" i="101" s="1"/>
  <c r="G27" i="101"/>
  <c r="F27" i="101" s="1"/>
  <c r="F20" i="101"/>
  <c r="G18" i="101"/>
  <c r="F18" i="101" s="1"/>
  <c r="G17" i="101"/>
  <c r="F17" i="101" s="1"/>
  <c r="F16" i="101"/>
  <c r="F15" i="101"/>
  <c r="G14" i="101"/>
  <c r="F14" i="101" s="1"/>
  <c r="E14" i="101" s="1"/>
  <c r="H31" i="137" l="1"/>
  <c r="N31" i="137"/>
  <c r="M31" i="137"/>
  <c r="G24" i="137"/>
  <c r="I31" i="137"/>
  <c r="K31" i="137"/>
  <c r="J31" i="137"/>
  <c r="F42" i="137"/>
  <c r="Y4" i="139" s="1"/>
  <c r="L31" i="137"/>
  <c r="F29" i="137"/>
  <c r="E29" i="137" s="1"/>
  <c r="E42" i="137"/>
  <c r="F25" i="137"/>
  <c r="G25" i="137"/>
  <c r="E20" i="101"/>
  <c r="G18" i="135"/>
  <c r="G17" i="135"/>
  <c r="G16" i="135"/>
  <c r="G15" i="135"/>
  <c r="G14" i="135"/>
  <c r="G17" i="134"/>
  <c r="G16" i="134"/>
  <c r="G15" i="134"/>
  <c r="G14" i="134"/>
  <c r="G17" i="133"/>
  <c r="G21" i="133" s="1"/>
  <c r="G15" i="133"/>
  <c r="G19" i="128"/>
  <c r="G18" i="128"/>
  <c r="G17" i="128"/>
  <c r="G16" i="128"/>
  <c r="G15" i="128"/>
  <c r="G14" i="128"/>
  <c r="G35" i="129"/>
  <c r="G34" i="129"/>
  <c r="G33" i="129"/>
  <c r="G32" i="129"/>
  <c r="G31" i="129"/>
  <c r="G30" i="129"/>
  <c r="G29" i="129"/>
  <c r="G28" i="129"/>
  <c r="G27" i="129"/>
  <c r="G26" i="129"/>
  <c r="G25" i="129"/>
  <c r="G24" i="129"/>
  <c r="G23" i="129"/>
  <c r="G22" i="129"/>
  <c r="G21" i="129"/>
  <c r="G20" i="129"/>
  <c r="G19" i="129"/>
  <c r="G18" i="129"/>
  <c r="G17" i="129"/>
  <c r="G15" i="129"/>
  <c r="G14" i="129"/>
  <c r="G19" i="131"/>
  <c r="G18" i="131"/>
  <c r="G17" i="131"/>
  <c r="G16" i="131"/>
  <c r="G15" i="131"/>
  <c r="G14" i="131"/>
  <c r="G16" i="132"/>
  <c r="G15" i="132"/>
  <c r="G14" i="132"/>
  <c r="G17" i="130"/>
  <c r="G16" i="130"/>
  <c r="G15" i="130"/>
  <c r="G14" i="130"/>
  <c r="G21" i="130" s="1"/>
  <c r="G19" i="126"/>
  <c r="G18" i="126"/>
  <c r="G17" i="126"/>
  <c r="G16" i="126"/>
  <c r="G15" i="126"/>
  <c r="G14" i="126"/>
  <c r="G15" i="125"/>
  <c r="G17" i="125" s="1"/>
  <c r="G14" i="125"/>
  <c r="G28" i="124"/>
  <c r="G27" i="124"/>
  <c r="G26" i="124"/>
  <c r="G25" i="124"/>
  <c r="G24" i="124"/>
  <c r="G23" i="124"/>
  <c r="G22" i="124"/>
  <c r="G21" i="124"/>
  <c r="G20" i="124"/>
  <c r="G19" i="124"/>
  <c r="G18" i="124"/>
  <c r="G17" i="124"/>
  <c r="G16" i="124"/>
  <c r="G15" i="124"/>
  <c r="G14" i="124"/>
  <c r="G21" i="123"/>
  <c r="G20" i="123"/>
  <c r="G19" i="123"/>
  <c r="G18" i="123"/>
  <c r="G17" i="123"/>
  <c r="G16" i="123"/>
  <c r="G15" i="123"/>
  <c r="G14" i="123"/>
  <c r="G24" i="123" s="1"/>
  <c r="G32" i="122"/>
  <c r="G19" i="122"/>
  <c r="G18" i="122"/>
  <c r="G17" i="122"/>
  <c r="G31" i="122"/>
  <c r="G30" i="122"/>
  <c r="G29" i="122"/>
  <c r="G28" i="122"/>
  <c r="G27" i="122"/>
  <c r="G26" i="122"/>
  <c r="G25" i="122"/>
  <c r="G24" i="122"/>
  <c r="G23" i="122"/>
  <c r="G22" i="122"/>
  <c r="G21" i="122"/>
  <c r="G20" i="122"/>
  <c r="G14" i="122"/>
  <c r="G16" i="105"/>
  <c r="G23" i="105"/>
  <c r="G22" i="105"/>
  <c r="G21" i="105"/>
  <c r="G20" i="105"/>
  <c r="G19" i="105"/>
  <c r="G18" i="105"/>
  <c r="G17" i="105"/>
  <c r="G19" i="117"/>
  <c r="G18" i="117"/>
  <c r="G17" i="117"/>
  <c r="G16" i="117"/>
  <c r="G15" i="117"/>
  <c r="G14" i="117"/>
  <c r="G23" i="118"/>
  <c r="G22" i="118"/>
  <c r="G21" i="118"/>
  <c r="G20" i="118"/>
  <c r="G19" i="118"/>
  <c r="G18" i="118"/>
  <c r="G17" i="118"/>
  <c r="F23" i="118"/>
  <c r="F22" i="118"/>
  <c r="F21" i="118"/>
  <c r="F20" i="118"/>
  <c r="F19" i="118"/>
  <c r="F18" i="118"/>
  <c r="F17" i="118"/>
  <c r="G28" i="121"/>
  <c r="F28" i="121"/>
  <c r="G27" i="121"/>
  <c r="F27" i="121"/>
  <c r="G26" i="121"/>
  <c r="F26" i="121"/>
  <c r="G25" i="121"/>
  <c r="F25" i="121"/>
  <c r="G24" i="121"/>
  <c r="F24" i="121"/>
  <c r="G23" i="121"/>
  <c r="F23" i="121"/>
  <c r="G22" i="121"/>
  <c r="F22" i="121"/>
  <c r="G21" i="121"/>
  <c r="F21" i="121"/>
  <c r="G20" i="121"/>
  <c r="F20" i="121"/>
  <c r="G19" i="121"/>
  <c r="F19" i="121"/>
  <c r="G18" i="121"/>
  <c r="F18" i="121"/>
  <c r="G17" i="121"/>
  <c r="F17" i="121"/>
  <c r="G26" i="136"/>
  <c r="F26" i="136"/>
  <c r="G25" i="136"/>
  <c r="F25" i="136"/>
  <c r="G24" i="136"/>
  <c r="F24" i="136"/>
  <c r="G23" i="136"/>
  <c r="F23" i="136"/>
  <c r="G22" i="136"/>
  <c r="F22" i="136"/>
  <c r="G21" i="136"/>
  <c r="F21" i="136"/>
  <c r="G20" i="136"/>
  <c r="F20" i="136"/>
  <c r="G19" i="136"/>
  <c r="F19" i="136"/>
  <c r="G18" i="136"/>
  <c r="F18" i="136"/>
  <c r="G17" i="136"/>
  <c r="G16" i="136"/>
  <c r="F15" i="125"/>
  <c r="F14" i="134"/>
  <c r="G18" i="134"/>
  <c r="F18" i="134"/>
  <c r="F17" i="134"/>
  <c r="F16" i="134"/>
  <c r="F15" i="134"/>
  <c r="H27" i="133"/>
  <c r="N27" i="133"/>
  <c r="L27" i="133"/>
  <c r="M27" i="133"/>
  <c r="K27" i="133"/>
  <c r="J27" i="133"/>
  <c r="I27" i="133"/>
  <c r="G24" i="133"/>
  <c r="F24" i="133"/>
  <c r="E24" i="133" s="1"/>
  <c r="G19" i="135"/>
  <c r="F19" i="135"/>
  <c r="F18" i="135"/>
  <c r="F17" i="135"/>
  <c r="F16" i="135"/>
  <c r="F17" i="133"/>
  <c r="F68" i="129"/>
  <c r="E68" i="129" s="1"/>
  <c r="F67" i="129"/>
  <c r="E67" i="129" s="1"/>
  <c r="F35" i="129"/>
  <c r="F34" i="129"/>
  <c r="F29" i="129"/>
  <c r="F33" i="129"/>
  <c r="F32" i="129"/>
  <c r="F31" i="129"/>
  <c r="F30" i="129"/>
  <c r="A27" i="75"/>
  <c r="A26" i="75"/>
  <c r="A25" i="75"/>
  <c r="A24" i="75"/>
  <c r="A23" i="75"/>
  <c r="A22" i="75"/>
  <c r="A21" i="75"/>
  <c r="A20" i="75"/>
  <c r="A19" i="75"/>
  <c r="A18" i="75"/>
  <c r="A17" i="75"/>
  <c r="A15" i="75"/>
  <c r="A13" i="75"/>
  <c r="A12" i="75"/>
  <c r="A11" i="75"/>
  <c r="A10" i="75"/>
  <c r="A16" i="75"/>
  <c r="A14" i="75"/>
  <c r="F62" i="129"/>
  <c r="E62" i="129" s="1"/>
  <c r="F66" i="129"/>
  <c r="E66" i="129" s="1"/>
  <c r="F65" i="129"/>
  <c r="E65" i="129" s="1"/>
  <c r="F64" i="129"/>
  <c r="E64" i="129" s="1"/>
  <c r="F63" i="129"/>
  <c r="E63" i="129" s="1"/>
  <c r="F59" i="129"/>
  <c r="F56" i="129"/>
  <c r="H46" i="129"/>
  <c r="I46" i="129"/>
  <c r="J46" i="129"/>
  <c r="K46" i="129"/>
  <c r="L46" i="129"/>
  <c r="M46" i="129"/>
  <c r="N46" i="129"/>
  <c r="F28" i="129"/>
  <c r="F27" i="129"/>
  <c r="F26" i="129"/>
  <c r="F25" i="129"/>
  <c r="F24" i="129"/>
  <c r="F23" i="129"/>
  <c r="F22" i="129"/>
  <c r="F21" i="129"/>
  <c r="F20" i="129"/>
  <c r="F17" i="129"/>
  <c r="F15" i="129"/>
  <c r="F43" i="131"/>
  <c r="E43" i="131" s="1"/>
  <c r="F40" i="131"/>
  <c r="E40" i="131" s="1"/>
  <c r="F44" i="131"/>
  <c r="E44" i="131" s="1"/>
  <c r="F42" i="131"/>
  <c r="E42" i="131" s="1"/>
  <c r="F41" i="131"/>
  <c r="E41" i="131" s="1"/>
  <c r="G22" i="126" l="1"/>
  <c r="G21" i="132"/>
  <c r="F5" i="138"/>
  <c r="G20" i="134"/>
  <c r="G32" i="124"/>
  <c r="G21" i="117"/>
  <c r="G5" i="138"/>
  <c r="F4" i="139"/>
  <c r="F9" i="75"/>
  <c r="P4" i="139"/>
  <c r="P9" i="75"/>
  <c r="C4" i="140" s="1"/>
  <c r="G24" i="128"/>
  <c r="G45" i="129"/>
  <c r="G23" i="131"/>
  <c r="G36" i="122"/>
  <c r="G45" i="137"/>
  <c r="G44" i="137"/>
  <c r="G31" i="137"/>
  <c r="F45" i="137"/>
  <c r="F44" i="137"/>
  <c r="F31" i="137"/>
  <c r="E25" i="137"/>
  <c r="F46" i="129"/>
  <c r="F18" i="139" s="1"/>
  <c r="G46" i="129"/>
  <c r="F28" i="124"/>
  <c r="F27" i="124"/>
  <c r="F26" i="124"/>
  <c r="F25" i="124"/>
  <c r="F24" i="124"/>
  <c r="F23" i="124"/>
  <c r="G33" i="105"/>
  <c r="F33" i="105"/>
  <c r="G40" i="122"/>
  <c r="F40" i="122"/>
  <c r="E40" i="122" s="1"/>
  <c r="F39" i="122"/>
  <c r="E39" i="122" s="1"/>
  <c r="I42" i="122"/>
  <c r="J42" i="122"/>
  <c r="H42" i="122"/>
  <c r="F32" i="122"/>
  <c r="F31" i="122"/>
  <c r="F30" i="122"/>
  <c r="F29" i="122"/>
  <c r="F28" i="122"/>
  <c r="F27" i="122"/>
  <c r="F26" i="122"/>
  <c r="F25" i="122"/>
  <c r="F24" i="122"/>
  <c r="F23" i="122"/>
  <c r="F22" i="122"/>
  <c r="F21" i="122"/>
  <c r="F20" i="122"/>
  <c r="F25" i="105"/>
  <c r="F27" i="105"/>
  <c r="F23" i="105"/>
  <c r="F19" i="117"/>
  <c r="F45" i="136"/>
  <c r="E45" i="136" s="1"/>
  <c r="F44" i="136"/>
  <c r="E44" i="136" s="1"/>
  <c r="F43" i="136"/>
  <c r="E43" i="136" s="1"/>
  <c r="E40" i="136"/>
  <c r="N38" i="136"/>
  <c r="M38" i="136"/>
  <c r="L38" i="136"/>
  <c r="K38" i="136"/>
  <c r="J38" i="136"/>
  <c r="I38" i="136"/>
  <c r="H38" i="136"/>
  <c r="G37" i="136"/>
  <c r="N34" i="136"/>
  <c r="M34" i="136"/>
  <c r="L34" i="136"/>
  <c r="K34" i="136"/>
  <c r="J34" i="136"/>
  <c r="I34" i="136"/>
  <c r="H34" i="136"/>
  <c r="G32" i="136"/>
  <c r="G34" i="136" s="1"/>
  <c r="F32" i="136"/>
  <c r="E32" i="136" s="1"/>
  <c r="N30" i="136"/>
  <c r="M30" i="136"/>
  <c r="L30" i="136"/>
  <c r="K30" i="136"/>
  <c r="J30" i="136"/>
  <c r="I30" i="136"/>
  <c r="H30" i="136"/>
  <c r="F17" i="136"/>
  <c r="F16" i="136"/>
  <c r="G15" i="136"/>
  <c r="F15" i="136"/>
  <c r="G14" i="136"/>
  <c r="F14" i="136"/>
  <c r="F37" i="135"/>
  <c r="E37" i="135" s="1"/>
  <c r="F36" i="135"/>
  <c r="E36" i="135" s="1"/>
  <c r="F35" i="135"/>
  <c r="E35" i="135" s="1"/>
  <c r="F34" i="135"/>
  <c r="E34" i="135" s="1"/>
  <c r="F33" i="135"/>
  <c r="E33" i="135" s="1"/>
  <c r="F32" i="135"/>
  <c r="N30" i="135"/>
  <c r="M30" i="135"/>
  <c r="L30" i="135"/>
  <c r="K30" i="135"/>
  <c r="J30" i="135"/>
  <c r="I30" i="135"/>
  <c r="H30" i="135"/>
  <c r="G29" i="135"/>
  <c r="N26" i="135"/>
  <c r="M26" i="135"/>
  <c r="L26" i="135"/>
  <c r="K26" i="135"/>
  <c r="J26" i="135"/>
  <c r="I26" i="135"/>
  <c r="H26" i="135"/>
  <c r="G24" i="135"/>
  <c r="G26" i="135" s="1"/>
  <c r="F24" i="135"/>
  <c r="E24" i="135" s="1"/>
  <c r="N22" i="135"/>
  <c r="N28" i="135" s="1"/>
  <c r="M22" i="135"/>
  <c r="L22" i="135"/>
  <c r="K22" i="135"/>
  <c r="J22" i="135"/>
  <c r="I22" i="135"/>
  <c r="I28" i="135" s="1"/>
  <c r="H22" i="135"/>
  <c r="G21" i="135"/>
  <c r="F15" i="135"/>
  <c r="F14" i="135"/>
  <c r="F36" i="134"/>
  <c r="E36" i="134" s="1"/>
  <c r="F35" i="134"/>
  <c r="E35" i="134" s="1"/>
  <c r="F34" i="134"/>
  <c r="E34" i="134" s="1"/>
  <c r="F33" i="134"/>
  <c r="E33" i="134" s="1"/>
  <c r="F32" i="134"/>
  <c r="E32" i="134" s="1"/>
  <c r="F31" i="134"/>
  <c r="E31" i="134" s="1"/>
  <c r="N29" i="134"/>
  <c r="M29" i="134"/>
  <c r="L29" i="134"/>
  <c r="K29" i="134"/>
  <c r="J29" i="134"/>
  <c r="I29" i="134"/>
  <c r="H29" i="134"/>
  <c r="G28" i="134"/>
  <c r="N25" i="134"/>
  <c r="M25" i="134"/>
  <c r="L25" i="134"/>
  <c r="K25" i="134"/>
  <c r="J25" i="134"/>
  <c r="I25" i="134"/>
  <c r="H25" i="134"/>
  <c r="G23" i="134"/>
  <c r="G25" i="134" s="1"/>
  <c r="F23" i="134"/>
  <c r="E23" i="134" s="1"/>
  <c r="N21" i="134"/>
  <c r="M21" i="134"/>
  <c r="M27" i="134" s="1"/>
  <c r="L21" i="134"/>
  <c r="L27" i="134" s="1"/>
  <c r="K21" i="134"/>
  <c r="J21" i="134"/>
  <c r="I21" i="134"/>
  <c r="H21" i="134"/>
  <c r="F38" i="133"/>
  <c r="E38" i="133" s="1"/>
  <c r="F37" i="133"/>
  <c r="E37" i="133" s="1"/>
  <c r="F36" i="133"/>
  <c r="E36" i="133" s="1"/>
  <c r="F35" i="133"/>
  <c r="E35" i="133" s="1"/>
  <c r="F33" i="133"/>
  <c r="E33" i="133" s="1"/>
  <c r="N31" i="133"/>
  <c r="M31" i="133"/>
  <c r="L31" i="133"/>
  <c r="K31" i="133"/>
  <c r="J31" i="133"/>
  <c r="I31" i="133"/>
  <c r="H31" i="133"/>
  <c r="G30" i="133"/>
  <c r="G25" i="133"/>
  <c r="G27" i="133" s="1"/>
  <c r="F25" i="133"/>
  <c r="E25" i="133" s="1"/>
  <c r="N22" i="133"/>
  <c r="N29" i="133" s="1"/>
  <c r="M22" i="133"/>
  <c r="M29" i="133" s="1"/>
  <c r="L22" i="133"/>
  <c r="L29" i="133" s="1"/>
  <c r="K22" i="133"/>
  <c r="J22" i="133"/>
  <c r="J29" i="133" s="1"/>
  <c r="I22" i="133"/>
  <c r="I29" i="133" s="1"/>
  <c r="H22" i="133"/>
  <c r="F15" i="133"/>
  <c r="K36" i="136" l="1"/>
  <c r="P23" i="75"/>
  <c r="C22" i="140" s="1"/>
  <c r="P18" i="139"/>
  <c r="G29" i="136"/>
  <c r="E4" i="139"/>
  <c r="E9" i="75"/>
  <c r="Z4" i="139"/>
  <c r="S9" i="75"/>
  <c r="D4" i="140"/>
  <c r="E5" i="138"/>
  <c r="AA4" i="139"/>
  <c r="T9" i="75"/>
  <c r="E45" i="137"/>
  <c r="E44" i="137"/>
  <c r="E31" i="137"/>
  <c r="N36" i="136"/>
  <c r="F47" i="136"/>
  <c r="Y5" i="139" s="1"/>
  <c r="H36" i="136"/>
  <c r="E46" i="129"/>
  <c r="F23" i="75"/>
  <c r="F40" i="133"/>
  <c r="Y20" i="139" s="1"/>
  <c r="E38" i="134"/>
  <c r="F38" i="134"/>
  <c r="Y21" i="139" s="1"/>
  <c r="H27" i="134"/>
  <c r="N27" i="134"/>
  <c r="F25" i="134"/>
  <c r="E25" i="134" s="1"/>
  <c r="I27" i="134"/>
  <c r="J27" i="134"/>
  <c r="K27" i="134"/>
  <c r="F31" i="138" s="1"/>
  <c r="F21" i="134"/>
  <c r="F21" i="139" s="1"/>
  <c r="H28" i="135"/>
  <c r="F39" i="135"/>
  <c r="Y22" i="139" s="1"/>
  <c r="E32" i="135"/>
  <c r="E39" i="135" s="1"/>
  <c r="L28" i="135"/>
  <c r="F26" i="135"/>
  <c r="E26" i="135" s="1"/>
  <c r="J28" i="135"/>
  <c r="M28" i="135"/>
  <c r="K28" i="135"/>
  <c r="F22" i="135"/>
  <c r="F22" i="139" s="1"/>
  <c r="H29" i="133"/>
  <c r="G30" i="138" s="1"/>
  <c r="K29" i="133"/>
  <c r="F30" i="138" s="1"/>
  <c r="F27" i="133"/>
  <c r="E27" i="133" s="1"/>
  <c r="I36" i="136"/>
  <c r="J36" i="136"/>
  <c r="E33" i="105"/>
  <c r="L36" i="136"/>
  <c r="F34" i="136"/>
  <c r="E34" i="136" s="1"/>
  <c r="M36" i="136"/>
  <c r="E47" i="136"/>
  <c r="F30" i="136"/>
  <c r="G30" i="136"/>
  <c r="G22" i="135"/>
  <c r="G21" i="134"/>
  <c r="F22" i="133"/>
  <c r="E40" i="133"/>
  <c r="G22" i="133"/>
  <c r="N23" i="75"/>
  <c r="M23" i="75"/>
  <c r="L23" i="75"/>
  <c r="K23" i="75"/>
  <c r="J23" i="75"/>
  <c r="I23" i="75"/>
  <c r="H23" i="75"/>
  <c r="G23" i="75"/>
  <c r="F37" i="132"/>
  <c r="E37" i="132" s="1"/>
  <c r="F36" i="132"/>
  <c r="E36" i="132" s="1"/>
  <c r="F35" i="132"/>
  <c r="E35" i="132" s="1"/>
  <c r="F34" i="132"/>
  <c r="E34" i="132" s="1"/>
  <c r="F33" i="132"/>
  <c r="E33" i="132" s="1"/>
  <c r="F32" i="132"/>
  <c r="N30" i="132"/>
  <c r="M30" i="132"/>
  <c r="L30" i="132"/>
  <c r="K30" i="132"/>
  <c r="J30" i="132"/>
  <c r="I30" i="132"/>
  <c r="H30" i="132"/>
  <c r="G29" i="132"/>
  <c r="N26" i="132"/>
  <c r="M26" i="132"/>
  <c r="L26" i="132"/>
  <c r="K26" i="132"/>
  <c r="J26" i="132"/>
  <c r="I26" i="132"/>
  <c r="H26" i="132"/>
  <c r="G24" i="132"/>
  <c r="G26" i="132" s="1"/>
  <c r="F24" i="132"/>
  <c r="E24" i="132" s="1"/>
  <c r="N22" i="132"/>
  <c r="N28" i="132" s="1"/>
  <c r="M22" i="132"/>
  <c r="M28" i="132" s="1"/>
  <c r="L22" i="132"/>
  <c r="K22" i="132"/>
  <c r="J22" i="132"/>
  <c r="I22" i="132"/>
  <c r="H22" i="132"/>
  <c r="H28" i="132" s="1"/>
  <c r="F16" i="132"/>
  <c r="F15" i="132"/>
  <c r="F14" i="132"/>
  <c r="F39" i="131"/>
  <c r="E39" i="131" s="1"/>
  <c r="F38" i="131"/>
  <c r="E38" i="131" s="1"/>
  <c r="F37" i="131"/>
  <c r="E37" i="131" s="1"/>
  <c r="F36" i="131"/>
  <c r="E36" i="131" s="1"/>
  <c r="F35" i="131"/>
  <c r="F34" i="131"/>
  <c r="N32" i="131"/>
  <c r="M32" i="131"/>
  <c r="L32" i="131"/>
  <c r="K32" i="131"/>
  <c r="J32" i="131"/>
  <c r="I32" i="131"/>
  <c r="H32" i="131"/>
  <c r="G31" i="131"/>
  <c r="N28" i="131"/>
  <c r="M28" i="131"/>
  <c r="L28" i="131"/>
  <c r="K28" i="131"/>
  <c r="J28" i="131"/>
  <c r="I28" i="131"/>
  <c r="H28" i="131"/>
  <c r="G26" i="131"/>
  <c r="G28" i="131" s="1"/>
  <c r="F26" i="131"/>
  <c r="E26" i="131" s="1"/>
  <c r="N24" i="131"/>
  <c r="M24" i="131"/>
  <c r="L24" i="131"/>
  <c r="K24" i="131"/>
  <c r="J24" i="131"/>
  <c r="J30" i="131" s="1"/>
  <c r="I24" i="131"/>
  <c r="H24" i="131"/>
  <c r="F19" i="131"/>
  <c r="F18" i="131"/>
  <c r="F17" i="131"/>
  <c r="F16" i="131"/>
  <c r="F15" i="131"/>
  <c r="F14" i="131"/>
  <c r="F36" i="130"/>
  <c r="E36" i="130" s="1"/>
  <c r="F35" i="130"/>
  <c r="E35" i="130" s="1"/>
  <c r="F34" i="130"/>
  <c r="E34" i="130" s="1"/>
  <c r="F33" i="130"/>
  <c r="F32" i="130"/>
  <c r="E32" i="130" s="1"/>
  <c r="N30" i="130"/>
  <c r="M30" i="130"/>
  <c r="L30" i="130"/>
  <c r="K30" i="130"/>
  <c r="J30" i="130"/>
  <c r="I30" i="130"/>
  <c r="H30" i="130"/>
  <c r="G29" i="130"/>
  <c r="N26" i="130"/>
  <c r="M26" i="130"/>
  <c r="L26" i="130"/>
  <c r="K26" i="130"/>
  <c r="J26" i="130"/>
  <c r="I26" i="130"/>
  <c r="H26" i="130"/>
  <c r="G24" i="130"/>
  <c r="G26" i="130" s="1"/>
  <c r="F24" i="130"/>
  <c r="E24" i="130" s="1"/>
  <c r="N22" i="130"/>
  <c r="M22" i="130"/>
  <c r="L22" i="130"/>
  <c r="K22" i="130"/>
  <c r="J22" i="130"/>
  <c r="I22" i="130"/>
  <c r="H22" i="130"/>
  <c r="F17" i="130"/>
  <c r="F16" i="130"/>
  <c r="F15" i="130"/>
  <c r="F14" i="130"/>
  <c r="F61" i="129"/>
  <c r="E61" i="129" s="1"/>
  <c r="F60" i="129"/>
  <c r="E60" i="129" s="1"/>
  <c r="E59" i="129"/>
  <c r="F58" i="129"/>
  <c r="E58" i="129" s="1"/>
  <c r="F57" i="129"/>
  <c r="N54" i="129"/>
  <c r="M54" i="129"/>
  <c r="L54" i="129"/>
  <c r="K54" i="129"/>
  <c r="J54" i="129"/>
  <c r="I54" i="129"/>
  <c r="H54" i="129"/>
  <c r="G53" i="129"/>
  <c r="N50" i="129"/>
  <c r="N52" i="129" s="1"/>
  <c r="M50" i="129"/>
  <c r="L50" i="129"/>
  <c r="K50" i="129"/>
  <c r="K52" i="129" s="1"/>
  <c r="J50" i="129"/>
  <c r="J52" i="129" s="1"/>
  <c r="I50" i="129"/>
  <c r="I52" i="129" s="1"/>
  <c r="H50" i="129"/>
  <c r="H52" i="129" s="1"/>
  <c r="G48" i="129"/>
  <c r="G50" i="129" s="1"/>
  <c r="F48" i="129"/>
  <c r="E48" i="129" s="1"/>
  <c r="F19" i="129"/>
  <c r="F18" i="129"/>
  <c r="F14" i="129"/>
  <c r="F40" i="128"/>
  <c r="E40" i="128" s="1"/>
  <c r="F39" i="128"/>
  <c r="E39" i="128" s="1"/>
  <c r="F38" i="128"/>
  <c r="E38" i="128" s="1"/>
  <c r="F37" i="128"/>
  <c r="E37" i="128" s="1"/>
  <c r="F36" i="128"/>
  <c r="F35" i="128"/>
  <c r="N33" i="128"/>
  <c r="M33" i="128"/>
  <c r="L33" i="128"/>
  <c r="K33" i="128"/>
  <c r="J33" i="128"/>
  <c r="I33" i="128"/>
  <c r="H33" i="128"/>
  <c r="G32" i="128"/>
  <c r="N29" i="128"/>
  <c r="M29" i="128"/>
  <c r="L29" i="128"/>
  <c r="K29" i="128"/>
  <c r="J29" i="128"/>
  <c r="I29" i="128"/>
  <c r="H29" i="128"/>
  <c r="G27" i="128"/>
  <c r="G29" i="128" s="1"/>
  <c r="F27" i="128"/>
  <c r="E27" i="128" s="1"/>
  <c r="N25" i="128"/>
  <c r="M25" i="128"/>
  <c r="L25" i="128"/>
  <c r="K25" i="128"/>
  <c r="J25" i="128"/>
  <c r="I25" i="128"/>
  <c r="H25" i="128"/>
  <c r="F19" i="128"/>
  <c r="F18" i="128"/>
  <c r="F17" i="128"/>
  <c r="F16" i="128"/>
  <c r="F15" i="128"/>
  <c r="F14" i="128"/>
  <c r="F37" i="126"/>
  <c r="E37" i="126" s="1"/>
  <c r="F36" i="126"/>
  <c r="F35" i="126"/>
  <c r="E35" i="126" s="1"/>
  <c r="F34" i="126"/>
  <c r="E34" i="126" s="1"/>
  <c r="F33" i="126"/>
  <c r="N31" i="126"/>
  <c r="M31" i="126"/>
  <c r="L31" i="126"/>
  <c r="K31" i="126"/>
  <c r="J31" i="126"/>
  <c r="I31" i="126"/>
  <c r="H31" i="126"/>
  <c r="G30" i="126"/>
  <c r="N27" i="126"/>
  <c r="M27" i="126"/>
  <c r="L27" i="126"/>
  <c r="K27" i="126"/>
  <c r="J27" i="126"/>
  <c r="I27" i="126"/>
  <c r="H27" i="126"/>
  <c r="G25" i="126"/>
  <c r="G27" i="126" s="1"/>
  <c r="F25" i="126"/>
  <c r="E25" i="126" s="1"/>
  <c r="N23" i="126"/>
  <c r="M23" i="126"/>
  <c r="L23" i="126"/>
  <c r="K23" i="126"/>
  <c r="J23" i="126"/>
  <c r="J29" i="126" s="1"/>
  <c r="I23" i="126"/>
  <c r="H23" i="126"/>
  <c r="F19" i="126"/>
  <c r="F18" i="126"/>
  <c r="F17" i="126"/>
  <c r="F16" i="126"/>
  <c r="F15" i="126"/>
  <c r="F14" i="126"/>
  <c r="F33" i="125"/>
  <c r="E33" i="125" s="1"/>
  <c r="F32" i="125"/>
  <c r="E32" i="125" s="1"/>
  <c r="F31" i="125"/>
  <c r="E31" i="125"/>
  <c r="F30" i="125"/>
  <c r="E30" i="125" s="1"/>
  <c r="F29" i="125"/>
  <c r="E29" i="125" s="1"/>
  <c r="F28" i="125"/>
  <c r="N26" i="125"/>
  <c r="M26" i="125"/>
  <c r="L26" i="125"/>
  <c r="K26" i="125"/>
  <c r="J26" i="125"/>
  <c r="I26" i="125"/>
  <c r="H26" i="125"/>
  <c r="G25" i="125"/>
  <c r="N22" i="125"/>
  <c r="M22" i="125"/>
  <c r="L22" i="125"/>
  <c r="K22" i="125"/>
  <c r="J22" i="125"/>
  <c r="I22" i="125"/>
  <c r="H22" i="125"/>
  <c r="G20" i="125"/>
  <c r="G22" i="125" s="1"/>
  <c r="F20" i="125"/>
  <c r="E20" i="125" s="1"/>
  <c r="N18" i="125"/>
  <c r="N24" i="125" s="1"/>
  <c r="M18" i="125"/>
  <c r="L18" i="125"/>
  <c r="K18" i="125"/>
  <c r="J18" i="125"/>
  <c r="J24" i="125" s="1"/>
  <c r="I18" i="125"/>
  <c r="H18" i="125"/>
  <c r="H24" i="125" s="1"/>
  <c r="F14" i="125"/>
  <c r="F48" i="124"/>
  <c r="E48" i="124" s="1"/>
  <c r="F47" i="124"/>
  <c r="E47" i="124" s="1"/>
  <c r="F46" i="124"/>
  <c r="E46" i="124" s="1"/>
  <c r="F45" i="124"/>
  <c r="E45" i="124" s="1"/>
  <c r="F44" i="124"/>
  <c r="E44" i="124" s="1"/>
  <c r="F43" i="124"/>
  <c r="N41" i="124"/>
  <c r="M41" i="124"/>
  <c r="L41" i="124"/>
  <c r="K41" i="124"/>
  <c r="J41" i="124"/>
  <c r="I41" i="124"/>
  <c r="H41" i="124"/>
  <c r="G40" i="124"/>
  <c r="N37" i="124"/>
  <c r="M37" i="124"/>
  <c r="L37" i="124"/>
  <c r="K37" i="124"/>
  <c r="J37" i="124"/>
  <c r="I37" i="124"/>
  <c r="H37" i="124"/>
  <c r="G35" i="124"/>
  <c r="G37" i="124" s="1"/>
  <c r="F35" i="124"/>
  <c r="E35" i="124" s="1"/>
  <c r="N33" i="124"/>
  <c r="M33" i="124"/>
  <c r="L33" i="124"/>
  <c r="K33" i="124"/>
  <c r="J33" i="124"/>
  <c r="I33" i="124"/>
  <c r="H33" i="124"/>
  <c r="F22" i="124"/>
  <c r="F21" i="124"/>
  <c r="F20" i="124"/>
  <c r="F19" i="124"/>
  <c r="F18" i="124"/>
  <c r="F17" i="124"/>
  <c r="F16" i="124"/>
  <c r="F15" i="124"/>
  <c r="F14" i="124"/>
  <c r="F40" i="123"/>
  <c r="E40" i="123" s="1"/>
  <c r="F39" i="123"/>
  <c r="E39" i="123" s="1"/>
  <c r="F38" i="123"/>
  <c r="E38" i="123" s="1"/>
  <c r="F37" i="123"/>
  <c r="E37" i="123"/>
  <c r="F36" i="123"/>
  <c r="F42" i="123" s="1"/>
  <c r="Y11" i="139" s="1"/>
  <c r="F35" i="123"/>
  <c r="E35" i="123" s="1"/>
  <c r="N33" i="123"/>
  <c r="M33" i="123"/>
  <c r="L33" i="123"/>
  <c r="K33" i="123"/>
  <c r="J33" i="123"/>
  <c r="I33" i="123"/>
  <c r="H33" i="123"/>
  <c r="G32" i="123"/>
  <c r="N29" i="123"/>
  <c r="M29" i="123"/>
  <c r="L29" i="123"/>
  <c r="K29" i="123"/>
  <c r="J29" i="123"/>
  <c r="I29" i="123"/>
  <c r="H29" i="123"/>
  <c r="G27" i="123"/>
  <c r="G29" i="123" s="1"/>
  <c r="F27" i="123"/>
  <c r="E27" i="123" s="1"/>
  <c r="N25" i="123"/>
  <c r="N31" i="123" s="1"/>
  <c r="M25" i="123"/>
  <c r="L25" i="123"/>
  <c r="K25" i="123"/>
  <c r="J25" i="123"/>
  <c r="J31" i="123" s="1"/>
  <c r="I25" i="123"/>
  <c r="I31" i="123" s="1"/>
  <c r="H25" i="123"/>
  <c r="F21" i="123"/>
  <c r="F20" i="123"/>
  <c r="F19" i="123"/>
  <c r="F18" i="123"/>
  <c r="F17" i="123"/>
  <c r="F16" i="123"/>
  <c r="F15" i="123"/>
  <c r="F14" i="123"/>
  <c r="F53" i="122"/>
  <c r="E53" i="122" s="1"/>
  <c r="F52" i="122"/>
  <c r="E52" i="122" s="1"/>
  <c r="F51" i="122"/>
  <c r="E51" i="122" s="1"/>
  <c r="F50" i="122"/>
  <c r="E50" i="122" s="1"/>
  <c r="F49" i="122"/>
  <c r="F48" i="122"/>
  <c r="N46" i="122"/>
  <c r="M46" i="122"/>
  <c r="L46" i="122"/>
  <c r="K46" i="122"/>
  <c r="J46" i="122"/>
  <c r="I46" i="122"/>
  <c r="H46" i="122"/>
  <c r="G45" i="122"/>
  <c r="N42" i="122"/>
  <c r="M42" i="122"/>
  <c r="L42" i="122"/>
  <c r="K42" i="122"/>
  <c r="G39" i="122"/>
  <c r="G42" i="122" s="1"/>
  <c r="N37" i="122"/>
  <c r="M37" i="122"/>
  <c r="L37" i="122"/>
  <c r="K37" i="122"/>
  <c r="J37" i="122"/>
  <c r="I37" i="122"/>
  <c r="I44" i="122" s="1"/>
  <c r="H37" i="122"/>
  <c r="F19" i="122"/>
  <c r="F18" i="122"/>
  <c r="F17" i="122"/>
  <c r="F14" i="122"/>
  <c r="F46" i="121"/>
  <c r="E46" i="121" s="1"/>
  <c r="F45" i="121"/>
  <c r="E45" i="121" s="1"/>
  <c r="F44" i="121"/>
  <c r="E44" i="121" s="1"/>
  <c r="F43" i="121"/>
  <c r="E41" i="121"/>
  <c r="N39" i="121"/>
  <c r="M39" i="121"/>
  <c r="L39" i="121"/>
  <c r="K39" i="121"/>
  <c r="J39" i="121"/>
  <c r="I39" i="121"/>
  <c r="H39" i="121"/>
  <c r="G38" i="121"/>
  <c r="N35" i="121"/>
  <c r="M35" i="121"/>
  <c r="L35" i="121"/>
  <c r="K35" i="121"/>
  <c r="J35" i="121"/>
  <c r="I35" i="121"/>
  <c r="H35" i="121"/>
  <c r="G33" i="121"/>
  <c r="G35" i="121" s="1"/>
  <c r="F33" i="121"/>
  <c r="E33" i="121" s="1"/>
  <c r="N31" i="121"/>
  <c r="M31" i="121"/>
  <c r="L31" i="121"/>
  <c r="K31" i="121"/>
  <c r="J31" i="121"/>
  <c r="I31" i="121"/>
  <c r="H31" i="121"/>
  <c r="G16" i="121"/>
  <c r="F16" i="121"/>
  <c r="G15" i="121"/>
  <c r="F15" i="121"/>
  <c r="G14" i="121"/>
  <c r="F14" i="121"/>
  <c r="F42" i="118"/>
  <c r="E42" i="118" s="1"/>
  <c r="F41" i="118"/>
  <c r="E41" i="118" s="1"/>
  <c r="F40" i="118"/>
  <c r="E40" i="118" s="1"/>
  <c r="F39" i="118"/>
  <c r="E39" i="118" s="1"/>
  <c r="F38" i="118"/>
  <c r="F37" i="118"/>
  <c r="E37" i="118" s="1"/>
  <c r="N35" i="118"/>
  <c r="M35" i="118"/>
  <c r="L35" i="118"/>
  <c r="K35" i="118"/>
  <c r="J35" i="118"/>
  <c r="I35" i="118"/>
  <c r="H35" i="118"/>
  <c r="G34" i="118"/>
  <c r="N31" i="118"/>
  <c r="M31" i="118"/>
  <c r="L31" i="118"/>
  <c r="K31" i="118"/>
  <c r="J31" i="118"/>
  <c r="I31" i="118"/>
  <c r="H31" i="118"/>
  <c r="G29" i="118"/>
  <c r="G31" i="118" s="1"/>
  <c r="F29" i="118"/>
  <c r="E29" i="118" s="1"/>
  <c r="N27" i="118"/>
  <c r="M27" i="118"/>
  <c r="L27" i="118"/>
  <c r="K27" i="118"/>
  <c r="J27" i="118"/>
  <c r="I27" i="118"/>
  <c r="H27" i="118"/>
  <c r="G16" i="118"/>
  <c r="F16" i="118"/>
  <c r="G15" i="118"/>
  <c r="G14" i="118"/>
  <c r="F14" i="118"/>
  <c r="F37" i="117"/>
  <c r="E37" i="117" s="1"/>
  <c r="F36" i="117"/>
  <c r="E36" i="117"/>
  <c r="F35" i="117"/>
  <c r="E35" i="117" s="1"/>
  <c r="F34" i="117"/>
  <c r="E34" i="117" s="1"/>
  <c r="F33" i="117"/>
  <c r="F32" i="117"/>
  <c r="E32" i="117" s="1"/>
  <c r="N30" i="117"/>
  <c r="M30" i="117"/>
  <c r="L30" i="117"/>
  <c r="K30" i="117"/>
  <c r="J30" i="117"/>
  <c r="I30" i="117"/>
  <c r="H30" i="117"/>
  <c r="G29" i="117"/>
  <c r="N26" i="117"/>
  <c r="M26" i="117"/>
  <c r="L26" i="117"/>
  <c r="K26" i="117"/>
  <c r="J26" i="117"/>
  <c r="I26" i="117"/>
  <c r="H26" i="117"/>
  <c r="G24" i="117"/>
  <c r="G26" i="117" s="1"/>
  <c r="F24" i="117"/>
  <c r="E24" i="117" s="1"/>
  <c r="N22" i="117"/>
  <c r="M22" i="117"/>
  <c r="L22" i="117"/>
  <c r="K22" i="117"/>
  <c r="J22" i="117"/>
  <c r="I22" i="117"/>
  <c r="I28" i="117" s="1"/>
  <c r="H22" i="117"/>
  <c r="F18" i="117"/>
  <c r="F17" i="117"/>
  <c r="F16" i="117"/>
  <c r="F15" i="117"/>
  <c r="F14" i="117"/>
  <c r="F32" i="105"/>
  <c r="E32" i="105" s="1"/>
  <c r="G32" i="105"/>
  <c r="G35" i="105" s="1"/>
  <c r="F18" i="105"/>
  <c r="F22" i="105"/>
  <c r="F20" i="105"/>
  <c r="F14" i="105"/>
  <c r="F15" i="105"/>
  <c r="G15" i="105"/>
  <c r="P27" i="75" l="1"/>
  <c r="C28" i="140" s="1"/>
  <c r="P22" i="139"/>
  <c r="F6" i="138"/>
  <c r="G31" i="138"/>
  <c r="G33" i="138" s="1"/>
  <c r="M28" i="117"/>
  <c r="N28" i="117"/>
  <c r="H39" i="124"/>
  <c r="N39" i="124"/>
  <c r="M24" i="125"/>
  <c r="F32" i="138"/>
  <c r="F33" i="138" s="1"/>
  <c r="F34" i="138" s="1"/>
  <c r="G24" i="138"/>
  <c r="E43" i="121"/>
  <c r="E48" i="121" s="1"/>
  <c r="F48" i="121"/>
  <c r="Y6" i="139" s="1"/>
  <c r="M29" i="126"/>
  <c r="G32" i="138"/>
  <c r="E33" i="117"/>
  <c r="E39" i="117" s="1"/>
  <c r="F39" i="117"/>
  <c r="Y8" i="139" s="1"/>
  <c r="P21" i="139"/>
  <c r="P26" i="75"/>
  <c r="C27" i="140" s="1"/>
  <c r="P25" i="75"/>
  <c r="C26" i="140" s="1"/>
  <c r="C29" i="140" s="1"/>
  <c r="P20" i="139"/>
  <c r="F25" i="75"/>
  <c r="F20" i="139"/>
  <c r="E23" i="75"/>
  <c r="E18" i="139"/>
  <c r="F25" i="138"/>
  <c r="G25" i="138"/>
  <c r="E28" i="125"/>
  <c r="E35" i="125" s="1"/>
  <c r="F35" i="125"/>
  <c r="Y13" i="139" s="1"/>
  <c r="G33" i="124"/>
  <c r="P12" i="139" s="1"/>
  <c r="K28" i="117"/>
  <c r="F9" i="138" s="1"/>
  <c r="G22" i="117"/>
  <c r="G26" i="118"/>
  <c r="G30" i="121"/>
  <c r="G6" i="138"/>
  <c r="F10" i="75"/>
  <c r="F5" i="139"/>
  <c r="P10" i="75"/>
  <c r="C5" i="140" s="1"/>
  <c r="P5" i="139"/>
  <c r="R4" i="139"/>
  <c r="R9" i="75"/>
  <c r="E4" i="140"/>
  <c r="F4" i="140" s="1"/>
  <c r="Q4" i="139"/>
  <c r="Q9" i="75"/>
  <c r="W4" i="139"/>
  <c r="S4" i="139" s="1"/>
  <c r="U4" i="139" s="1"/>
  <c r="T4" i="139" s="1"/>
  <c r="X4" i="139"/>
  <c r="D4" i="139"/>
  <c r="D5" i="138"/>
  <c r="D9" i="75"/>
  <c r="O23" i="75"/>
  <c r="E38" i="118"/>
  <c r="E44" i="118" s="1"/>
  <c r="F44" i="118"/>
  <c r="Y7" i="139" s="1"/>
  <c r="N29" i="126"/>
  <c r="F45" i="131"/>
  <c r="Y17" i="139" s="1"/>
  <c r="F70" i="129"/>
  <c r="M31" i="128"/>
  <c r="N31" i="128"/>
  <c r="H28" i="130"/>
  <c r="N28" i="130"/>
  <c r="E22" i="135"/>
  <c r="F27" i="75"/>
  <c r="F40" i="134"/>
  <c r="F26" i="75"/>
  <c r="E48" i="122"/>
  <c r="F55" i="122"/>
  <c r="Y10" i="139" s="1"/>
  <c r="F27" i="134"/>
  <c r="E21" i="134"/>
  <c r="E41" i="134" s="1"/>
  <c r="F41" i="134"/>
  <c r="F41" i="135"/>
  <c r="F42" i="135"/>
  <c r="F28" i="135"/>
  <c r="E57" i="129"/>
  <c r="E56" i="129"/>
  <c r="L52" i="129"/>
  <c r="M52" i="129"/>
  <c r="F50" i="129"/>
  <c r="E50" i="129" s="1"/>
  <c r="F42" i="128"/>
  <c r="Y19" i="139" s="1"/>
  <c r="L31" i="128"/>
  <c r="K31" i="128"/>
  <c r="J31" i="128"/>
  <c r="H31" i="128"/>
  <c r="F29" i="128"/>
  <c r="E29" i="128" s="1"/>
  <c r="I31" i="128"/>
  <c r="E35" i="128"/>
  <c r="F25" i="128"/>
  <c r="F19" i="139" s="1"/>
  <c r="J28" i="132"/>
  <c r="K28" i="132"/>
  <c r="L28" i="132"/>
  <c r="E32" i="132"/>
  <c r="E39" i="132" s="1"/>
  <c r="F39" i="132"/>
  <c r="Y16" i="139" s="1"/>
  <c r="F22" i="132"/>
  <c r="F16" i="139" s="1"/>
  <c r="I28" i="132"/>
  <c r="G23" i="138" s="1"/>
  <c r="F26" i="132"/>
  <c r="E26" i="132" s="1"/>
  <c r="M30" i="131"/>
  <c r="F28" i="131"/>
  <c r="E28" i="131" s="1"/>
  <c r="H30" i="131"/>
  <c r="L30" i="131"/>
  <c r="N30" i="131"/>
  <c r="I30" i="131"/>
  <c r="E34" i="131"/>
  <c r="G24" i="131"/>
  <c r="P17" i="139" s="1"/>
  <c r="F24" i="131"/>
  <c r="F17" i="139" s="1"/>
  <c r="K30" i="131"/>
  <c r="F24" i="138" s="1"/>
  <c r="I28" i="130"/>
  <c r="F26" i="130"/>
  <c r="E26" i="130" s="1"/>
  <c r="J28" i="130"/>
  <c r="K28" i="130"/>
  <c r="L28" i="130"/>
  <c r="M28" i="130"/>
  <c r="F38" i="130"/>
  <c r="Y15" i="139" s="1"/>
  <c r="G22" i="130"/>
  <c r="I29" i="126"/>
  <c r="E36" i="126"/>
  <c r="F39" i="126"/>
  <c r="Y14" i="139" s="1"/>
  <c r="L29" i="126"/>
  <c r="K29" i="126"/>
  <c r="F21" i="138" s="1"/>
  <c r="F27" i="126"/>
  <c r="E27" i="126" s="1"/>
  <c r="H29" i="126"/>
  <c r="E43" i="124"/>
  <c r="E50" i="124" s="1"/>
  <c r="F50" i="124"/>
  <c r="Y12" i="139" s="1"/>
  <c r="K24" i="125"/>
  <c r="L24" i="125"/>
  <c r="F22" i="125"/>
  <c r="E22" i="125" s="1"/>
  <c r="I24" i="125"/>
  <c r="G17" i="138" s="1"/>
  <c r="F18" i="125"/>
  <c r="M39" i="124"/>
  <c r="G27" i="118"/>
  <c r="L39" i="124"/>
  <c r="J39" i="124"/>
  <c r="K39" i="124"/>
  <c r="I39" i="124"/>
  <c r="F37" i="124"/>
  <c r="E37" i="124" s="1"/>
  <c r="I37" i="121"/>
  <c r="J37" i="121"/>
  <c r="F33" i="124"/>
  <c r="L31" i="123"/>
  <c r="M31" i="123"/>
  <c r="H31" i="123"/>
  <c r="G15" i="138" s="1"/>
  <c r="G25" i="123"/>
  <c r="K31" i="123"/>
  <c r="F29" i="123"/>
  <c r="E29" i="123" s="1"/>
  <c r="F25" i="123"/>
  <c r="F11" i="139" s="1"/>
  <c r="L44" i="122"/>
  <c r="N44" i="122"/>
  <c r="G37" i="122"/>
  <c r="M44" i="122"/>
  <c r="E49" i="122"/>
  <c r="K44" i="122"/>
  <c r="J44" i="122"/>
  <c r="F42" i="122"/>
  <c r="E42" i="122" s="1"/>
  <c r="H44" i="122"/>
  <c r="F37" i="122"/>
  <c r="F10" i="139" s="1"/>
  <c r="H28" i="117"/>
  <c r="J28" i="117"/>
  <c r="F26" i="117"/>
  <c r="E26" i="117" s="1"/>
  <c r="L28" i="117"/>
  <c r="K33" i="118"/>
  <c r="L33" i="118"/>
  <c r="M33" i="118"/>
  <c r="H33" i="118"/>
  <c r="N33" i="118"/>
  <c r="I33" i="118"/>
  <c r="J33" i="118"/>
  <c r="F31" i="118"/>
  <c r="E31" i="118" s="1"/>
  <c r="G50" i="136"/>
  <c r="G49" i="136"/>
  <c r="G36" i="136"/>
  <c r="F50" i="136"/>
  <c r="F49" i="136"/>
  <c r="F36" i="136"/>
  <c r="E30" i="136"/>
  <c r="N37" i="121"/>
  <c r="K37" i="121"/>
  <c r="H37" i="121"/>
  <c r="L37" i="121"/>
  <c r="F35" i="121"/>
  <c r="E35" i="121" s="1"/>
  <c r="M37" i="121"/>
  <c r="G31" i="121"/>
  <c r="P6" i="139" s="1"/>
  <c r="G42" i="135"/>
  <c r="G41" i="135"/>
  <c r="G28" i="135"/>
  <c r="G41" i="134"/>
  <c r="G27" i="134"/>
  <c r="G40" i="134"/>
  <c r="G43" i="133"/>
  <c r="G42" i="133"/>
  <c r="G29" i="133"/>
  <c r="F29" i="133"/>
  <c r="F43" i="133"/>
  <c r="F42" i="133"/>
  <c r="E22" i="133"/>
  <c r="G22" i="132"/>
  <c r="E35" i="131"/>
  <c r="F22" i="130"/>
  <c r="E33" i="130"/>
  <c r="E38" i="130" s="1"/>
  <c r="E36" i="128"/>
  <c r="E42" i="128" s="1"/>
  <c r="G25" i="128"/>
  <c r="F23" i="126"/>
  <c r="E33" i="126"/>
  <c r="G23" i="126"/>
  <c r="G18" i="125"/>
  <c r="P17" i="75"/>
  <c r="C14" i="140" s="1"/>
  <c r="E36" i="123"/>
  <c r="E42" i="123" s="1"/>
  <c r="F31" i="121"/>
  <c r="F27" i="118"/>
  <c r="F22" i="117"/>
  <c r="G34" i="138" l="1"/>
  <c r="T27" i="75"/>
  <c r="D28" i="140"/>
  <c r="E28" i="140" s="1"/>
  <c r="F28" i="140" s="1"/>
  <c r="AA22" i="139"/>
  <c r="E32" i="138"/>
  <c r="F19" i="75"/>
  <c r="F14" i="139"/>
  <c r="P21" i="75"/>
  <c r="C20" i="140" s="1"/>
  <c r="P16" i="139"/>
  <c r="E27" i="75"/>
  <c r="E22" i="139"/>
  <c r="F17" i="138"/>
  <c r="F18" i="138" s="1"/>
  <c r="F7" i="138"/>
  <c r="F22" i="138"/>
  <c r="S27" i="75"/>
  <c r="Z22" i="139"/>
  <c r="F20" i="75"/>
  <c r="F15" i="139"/>
  <c r="F8" i="138"/>
  <c r="G9" i="138"/>
  <c r="F14" i="138"/>
  <c r="F15" i="138"/>
  <c r="G21" i="138"/>
  <c r="G22" i="138"/>
  <c r="P19" i="75"/>
  <c r="C18" i="140" s="1"/>
  <c r="P14" i="139"/>
  <c r="G16" i="138"/>
  <c r="G28" i="130"/>
  <c r="T20" i="75" s="1"/>
  <c r="P15" i="139"/>
  <c r="F23" i="138"/>
  <c r="F16" i="138"/>
  <c r="Q21" i="139"/>
  <c r="Q26" i="75"/>
  <c r="T26" i="75"/>
  <c r="D27" i="140"/>
  <c r="E27" i="140" s="1"/>
  <c r="F27" i="140" s="1"/>
  <c r="AA21" i="139"/>
  <c r="E31" i="138"/>
  <c r="E26" i="75"/>
  <c r="E21" i="139"/>
  <c r="S26" i="75"/>
  <c r="Z21" i="139"/>
  <c r="E25" i="75"/>
  <c r="E20" i="139"/>
  <c r="S25" i="75"/>
  <c r="Z20" i="139"/>
  <c r="T25" i="75"/>
  <c r="D26" i="140"/>
  <c r="AA20" i="139"/>
  <c r="E30" i="138"/>
  <c r="F26" i="138"/>
  <c r="F27" i="138" s="1"/>
  <c r="G26" i="138"/>
  <c r="P24" i="75"/>
  <c r="C23" i="140" s="1"/>
  <c r="P19" i="139"/>
  <c r="F72" i="129"/>
  <c r="Y18" i="139"/>
  <c r="F38" i="125"/>
  <c r="F13" i="139"/>
  <c r="P18" i="75"/>
  <c r="C15" i="140" s="1"/>
  <c r="P13" i="139"/>
  <c r="F17" i="75"/>
  <c r="F12" i="139"/>
  <c r="G44" i="123"/>
  <c r="P11" i="139"/>
  <c r="P16" i="75"/>
  <c r="C13" i="140" s="1"/>
  <c r="G14" i="138"/>
  <c r="G18" i="138" s="1"/>
  <c r="P15" i="75"/>
  <c r="C12" i="140" s="1"/>
  <c r="C16" i="140" s="1"/>
  <c r="P10" i="139"/>
  <c r="F13" i="75"/>
  <c r="F8" i="139"/>
  <c r="P13" i="75"/>
  <c r="C8" i="140" s="1"/>
  <c r="P8" i="139"/>
  <c r="G8" i="138"/>
  <c r="F12" i="75"/>
  <c r="F7" i="139"/>
  <c r="P12" i="75"/>
  <c r="C7" i="140" s="1"/>
  <c r="P7" i="139"/>
  <c r="G7" i="138"/>
  <c r="F11" i="75"/>
  <c r="F6" i="139"/>
  <c r="T10" i="75"/>
  <c r="D5" i="140"/>
  <c r="AA5" i="139"/>
  <c r="E6" i="138"/>
  <c r="E10" i="75"/>
  <c r="E5" i="139"/>
  <c r="S10" i="75"/>
  <c r="Z5" i="139"/>
  <c r="E41" i="135"/>
  <c r="E28" i="135"/>
  <c r="E42" i="135"/>
  <c r="E45" i="131"/>
  <c r="E70" i="129"/>
  <c r="G48" i="131"/>
  <c r="P22" i="75"/>
  <c r="C21" i="140" s="1"/>
  <c r="G41" i="130"/>
  <c r="P20" i="75"/>
  <c r="C19" i="140" s="1"/>
  <c r="E27" i="134"/>
  <c r="E40" i="134"/>
  <c r="E24" i="131"/>
  <c r="F22" i="75"/>
  <c r="F28" i="132"/>
  <c r="F21" i="75"/>
  <c r="F44" i="123"/>
  <c r="F16" i="75"/>
  <c r="E55" i="122"/>
  <c r="F44" i="128"/>
  <c r="F24" i="75"/>
  <c r="F53" i="124"/>
  <c r="F58" i="122"/>
  <c r="F15" i="75"/>
  <c r="G51" i="121"/>
  <c r="P11" i="75"/>
  <c r="C6" i="140" s="1"/>
  <c r="F24" i="125"/>
  <c r="F18" i="75"/>
  <c r="E29" i="133"/>
  <c r="F52" i="129"/>
  <c r="E52" i="129"/>
  <c r="F73" i="129"/>
  <c r="E25" i="128"/>
  <c r="F45" i="128"/>
  <c r="F31" i="128"/>
  <c r="E22" i="132"/>
  <c r="F42" i="132"/>
  <c r="F41" i="132"/>
  <c r="G47" i="131"/>
  <c r="G30" i="131"/>
  <c r="F48" i="131"/>
  <c r="F30" i="131"/>
  <c r="F47" i="131"/>
  <c r="G40" i="130"/>
  <c r="E39" i="126"/>
  <c r="E18" i="125"/>
  <c r="F37" i="125"/>
  <c r="F52" i="124"/>
  <c r="F39" i="124"/>
  <c r="E33" i="124"/>
  <c r="E12" i="139" s="1"/>
  <c r="G45" i="123"/>
  <c r="G31" i="123"/>
  <c r="F45" i="123"/>
  <c r="E25" i="123"/>
  <c r="E11" i="139" s="1"/>
  <c r="F31" i="123"/>
  <c r="F57" i="122"/>
  <c r="E37" i="122"/>
  <c r="E10" i="139" s="1"/>
  <c r="F44" i="122"/>
  <c r="E50" i="136"/>
  <c r="E36" i="136"/>
  <c r="E49" i="136"/>
  <c r="G37" i="121"/>
  <c r="G50" i="121"/>
  <c r="E43" i="133"/>
  <c r="E42" i="133"/>
  <c r="G42" i="132"/>
  <c r="G28" i="132"/>
  <c r="G41" i="132"/>
  <c r="F28" i="130"/>
  <c r="E22" i="130"/>
  <c r="F41" i="130"/>
  <c r="F40" i="130"/>
  <c r="G73" i="129"/>
  <c r="G72" i="129"/>
  <c r="G52" i="129"/>
  <c r="G45" i="128"/>
  <c r="G44" i="128"/>
  <c r="G31" i="128"/>
  <c r="G42" i="126"/>
  <c r="G41" i="126"/>
  <c r="G29" i="126"/>
  <c r="F29" i="126"/>
  <c r="E23" i="126"/>
  <c r="F42" i="126"/>
  <c r="F41" i="126"/>
  <c r="G38" i="125"/>
  <c r="G37" i="125"/>
  <c r="G24" i="125"/>
  <c r="G53" i="124"/>
  <c r="G52" i="124"/>
  <c r="G39" i="124"/>
  <c r="G58" i="122"/>
  <c r="G57" i="122"/>
  <c r="G44" i="122"/>
  <c r="F37" i="121"/>
  <c r="E31" i="121"/>
  <c r="E6" i="139" s="1"/>
  <c r="F51" i="121"/>
  <c r="F50" i="121"/>
  <c r="F47" i="118"/>
  <c r="E27" i="118"/>
  <c r="F33" i="118"/>
  <c r="F46" i="118"/>
  <c r="G47" i="118"/>
  <c r="G46" i="118"/>
  <c r="G33" i="118"/>
  <c r="F28" i="117"/>
  <c r="E22" i="117"/>
  <c r="F42" i="117"/>
  <c r="F41" i="117"/>
  <c r="G42" i="117"/>
  <c r="G41" i="117"/>
  <c r="G28" i="117"/>
  <c r="E20" i="75" l="1"/>
  <c r="E15" i="139"/>
  <c r="AA15" i="139"/>
  <c r="G27" i="138"/>
  <c r="F28" i="138" s="1"/>
  <c r="W22" i="139"/>
  <c r="S22" i="139" s="1"/>
  <c r="U22" i="139" s="1"/>
  <c r="T22" i="139" s="1"/>
  <c r="X22" i="139"/>
  <c r="S21" i="75"/>
  <c r="Z16" i="139"/>
  <c r="R27" i="75"/>
  <c r="R22" i="139"/>
  <c r="E22" i="138"/>
  <c r="E41" i="130"/>
  <c r="E21" i="75"/>
  <c r="E16" i="139"/>
  <c r="D19" i="140"/>
  <c r="E19" i="140" s="1"/>
  <c r="F19" i="140" s="1"/>
  <c r="E19" i="75"/>
  <c r="E14" i="139"/>
  <c r="T21" i="75"/>
  <c r="D20" i="140"/>
  <c r="E20" i="140" s="1"/>
  <c r="F20" i="140" s="1"/>
  <c r="E23" i="138"/>
  <c r="AA16" i="139"/>
  <c r="D22" i="139"/>
  <c r="D32" i="138"/>
  <c r="D27" i="75"/>
  <c r="Q22" i="139"/>
  <c r="Q27" i="75"/>
  <c r="R26" i="75"/>
  <c r="R21" i="139"/>
  <c r="D21" i="139"/>
  <c r="D31" i="138"/>
  <c r="D26" i="75"/>
  <c r="X21" i="139"/>
  <c r="W21" i="139"/>
  <c r="S21" i="139" s="1"/>
  <c r="U21" i="139" s="1"/>
  <c r="T21" i="139" s="1"/>
  <c r="E26" i="140"/>
  <c r="D29" i="140"/>
  <c r="Q20" i="139"/>
  <c r="Q25" i="75"/>
  <c r="W20" i="139"/>
  <c r="S20" i="139" s="1"/>
  <c r="U20" i="139" s="1"/>
  <c r="T20" i="139" s="1"/>
  <c r="X20" i="139"/>
  <c r="D20" i="139"/>
  <c r="D30" i="138"/>
  <c r="D25" i="75"/>
  <c r="R25" i="75"/>
  <c r="R20" i="139"/>
  <c r="C24" i="140"/>
  <c r="T24" i="75"/>
  <c r="D23" i="140"/>
  <c r="E23" i="140" s="1"/>
  <c r="F23" i="140" s="1"/>
  <c r="AA19" i="139"/>
  <c r="E26" i="138"/>
  <c r="S24" i="75"/>
  <c r="Z19" i="139"/>
  <c r="E24" i="75"/>
  <c r="E19" i="139"/>
  <c r="S23" i="75"/>
  <c r="Z18" i="139"/>
  <c r="T23" i="75"/>
  <c r="D22" i="140"/>
  <c r="E22" i="140" s="1"/>
  <c r="F22" i="140" s="1"/>
  <c r="AA18" i="139"/>
  <c r="E25" i="138"/>
  <c r="R23" i="75"/>
  <c r="R18" i="139"/>
  <c r="T22" i="75"/>
  <c r="D21" i="140"/>
  <c r="E21" i="140" s="1"/>
  <c r="F21" i="140" s="1"/>
  <c r="E24" i="138"/>
  <c r="AA17" i="139"/>
  <c r="E22" i="75"/>
  <c r="E17" i="139"/>
  <c r="E47" i="131"/>
  <c r="E48" i="131"/>
  <c r="S22" i="75"/>
  <c r="Z17" i="139"/>
  <c r="S20" i="75"/>
  <c r="Z15" i="139"/>
  <c r="T19" i="75"/>
  <c r="D18" i="140"/>
  <c r="AA14" i="139"/>
  <c r="E21" i="138"/>
  <c r="S19" i="75"/>
  <c r="Z14" i="139"/>
  <c r="E18" i="75"/>
  <c r="E13" i="139"/>
  <c r="S18" i="75"/>
  <c r="Z13" i="139"/>
  <c r="T18" i="75"/>
  <c r="D15" i="140"/>
  <c r="E15" i="140" s="1"/>
  <c r="F15" i="140" s="1"/>
  <c r="E17" i="138"/>
  <c r="AA13" i="139"/>
  <c r="F19" i="138"/>
  <c r="S17" i="75"/>
  <c r="Z12" i="139"/>
  <c r="T17" i="75"/>
  <c r="D14" i="140"/>
  <c r="E14" i="140" s="1"/>
  <c r="F14" i="140" s="1"/>
  <c r="AA12" i="139"/>
  <c r="E16" i="138"/>
  <c r="D13" i="140"/>
  <c r="E13" i="140" s="1"/>
  <c r="F13" i="140" s="1"/>
  <c r="E15" i="138"/>
  <c r="AA11" i="139"/>
  <c r="T16" i="75"/>
  <c r="S16" i="75"/>
  <c r="Z11" i="139"/>
  <c r="G19" i="138"/>
  <c r="T15" i="75"/>
  <c r="D12" i="140"/>
  <c r="AA10" i="139"/>
  <c r="E14" i="138"/>
  <c r="S15" i="75"/>
  <c r="Z10" i="139"/>
  <c r="T13" i="75"/>
  <c r="D8" i="140"/>
  <c r="E8" i="140" s="1"/>
  <c r="F8" i="140" s="1"/>
  <c r="AA8" i="139"/>
  <c r="E9" i="138"/>
  <c r="S13" i="75"/>
  <c r="Z8" i="139"/>
  <c r="E13" i="75"/>
  <c r="E8" i="139"/>
  <c r="T12" i="75"/>
  <c r="D7" i="140"/>
  <c r="E7" i="140" s="1"/>
  <c r="F7" i="140" s="1"/>
  <c r="AA7" i="139"/>
  <c r="E8" i="138"/>
  <c r="S12" i="75"/>
  <c r="Z7" i="139"/>
  <c r="E12" i="75"/>
  <c r="E7" i="139"/>
  <c r="S11" i="75"/>
  <c r="Z6" i="139"/>
  <c r="T11" i="75"/>
  <c r="D6" i="140"/>
  <c r="E6" i="140" s="1"/>
  <c r="F6" i="140" s="1"/>
  <c r="AA6" i="139"/>
  <c r="E7" i="138"/>
  <c r="R10" i="75"/>
  <c r="R5" i="139"/>
  <c r="W5" i="139"/>
  <c r="S5" i="139" s="1"/>
  <c r="U5" i="139" s="1"/>
  <c r="T5" i="139" s="1"/>
  <c r="X5" i="139"/>
  <c r="E5" i="140"/>
  <c r="F5" i="140" s="1"/>
  <c r="Q5" i="139"/>
  <c r="Q10" i="75"/>
  <c r="D5" i="139"/>
  <c r="D6" i="138"/>
  <c r="D10" i="75"/>
  <c r="E30" i="131"/>
  <c r="E44" i="128"/>
  <c r="E45" i="128"/>
  <c r="E28" i="132"/>
  <c r="E41" i="132"/>
  <c r="E42" i="132"/>
  <c r="E44" i="123"/>
  <c r="E16" i="75"/>
  <c r="E31" i="128"/>
  <c r="E39" i="124"/>
  <c r="E17" i="75"/>
  <c r="E53" i="124"/>
  <c r="E58" i="122"/>
  <c r="E15" i="75"/>
  <c r="E57" i="122"/>
  <c r="E11" i="75"/>
  <c r="E50" i="121"/>
  <c r="E37" i="125"/>
  <c r="E38" i="125"/>
  <c r="E24" i="125"/>
  <c r="E72" i="129"/>
  <c r="E73" i="129"/>
  <c r="E42" i="126"/>
  <c r="Q19" i="75" s="1"/>
  <c r="E52" i="124"/>
  <c r="E31" i="123"/>
  <c r="E45" i="123"/>
  <c r="E44" i="122"/>
  <c r="E28" i="130"/>
  <c r="E40" i="130"/>
  <c r="E29" i="126"/>
  <c r="E41" i="126"/>
  <c r="E37" i="121"/>
  <c r="E51" i="121"/>
  <c r="E33" i="118"/>
  <c r="E47" i="118"/>
  <c r="E46" i="118"/>
  <c r="E28" i="117"/>
  <c r="E42" i="117"/>
  <c r="E41" i="117"/>
  <c r="G43" i="101"/>
  <c r="F43" i="101" s="1"/>
  <c r="E43" i="101" s="1"/>
  <c r="F47" i="101"/>
  <c r="E47" i="101" s="1"/>
  <c r="G28" i="138" l="1"/>
  <c r="Q15" i="139"/>
  <c r="Q20" i="75"/>
  <c r="W16" i="139"/>
  <c r="S16" i="139" s="1"/>
  <c r="U16" i="139" s="1"/>
  <c r="T16" i="139" s="1"/>
  <c r="X16" i="139"/>
  <c r="R21" i="75"/>
  <c r="R16" i="139"/>
  <c r="F26" i="140"/>
  <c r="E29" i="140"/>
  <c r="F29" i="140" s="1"/>
  <c r="W19" i="139"/>
  <c r="S19" i="139" s="1"/>
  <c r="U19" i="139" s="1"/>
  <c r="T19" i="139" s="1"/>
  <c r="X19" i="139"/>
  <c r="R24" i="75"/>
  <c r="R19" i="139"/>
  <c r="Q19" i="139"/>
  <c r="Q24" i="75"/>
  <c r="D26" i="138"/>
  <c r="D19" i="139"/>
  <c r="D24" i="75"/>
  <c r="D18" i="139"/>
  <c r="D25" i="138"/>
  <c r="D23" i="75"/>
  <c r="W18" i="139"/>
  <c r="S18" i="139" s="1"/>
  <c r="U18" i="139" s="1"/>
  <c r="T18" i="139" s="1"/>
  <c r="X18" i="139"/>
  <c r="Q18" i="139"/>
  <c r="Q23" i="75"/>
  <c r="Q17" i="139"/>
  <c r="Q22" i="75"/>
  <c r="X17" i="139"/>
  <c r="W17" i="139"/>
  <c r="S17" i="139" s="1"/>
  <c r="U17" i="139" s="1"/>
  <c r="T17" i="139" s="1"/>
  <c r="R22" i="75"/>
  <c r="R17" i="139"/>
  <c r="D17" i="139"/>
  <c r="D24" i="138"/>
  <c r="D22" i="75"/>
  <c r="Q16" i="139"/>
  <c r="Q21" i="75"/>
  <c r="D16" i="139"/>
  <c r="D23" i="138"/>
  <c r="D21" i="75"/>
  <c r="D22" i="138"/>
  <c r="D15" i="139"/>
  <c r="D20" i="75"/>
  <c r="R20" i="75"/>
  <c r="R15" i="139"/>
  <c r="X15" i="139"/>
  <c r="W15" i="139"/>
  <c r="S15" i="139" s="1"/>
  <c r="U15" i="139" s="1"/>
  <c r="T15" i="139" s="1"/>
  <c r="R19" i="75"/>
  <c r="R14" i="139"/>
  <c r="W14" i="139"/>
  <c r="S14" i="139" s="1"/>
  <c r="U14" i="139" s="1"/>
  <c r="T14" i="139" s="1"/>
  <c r="X14" i="139"/>
  <c r="E18" i="140"/>
  <c r="D24" i="140"/>
  <c r="Q14" i="139"/>
  <c r="D14" i="139"/>
  <c r="D21" i="138"/>
  <c r="D19" i="75"/>
  <c r="X13" i="139"/>
  <c r="W13" i="139"/>
  <c r="S13" i="139" s="1"/>
  <c r="U13" i="139" s="1"/>
  <c r="T13" i="139" s="1"/>
  <c r="R18" i="75"/>
  <c r="R13" i="139"/>
  <c r="D17" i="138"/>
  <c r="D13" i="139"/>
  <c r="D18" i="75"/>
  <c r="Q13" i="139"/>
  <c r="Q18" i="75"/>
  <c r="Q12" i="139"/>
  <c r="Q17" i="75"/>
  <c r="W12" i="139"/>
  <c r="S12" i="139" s="1"/>
  <c r="U12" i="139" s="1"/>
  <c r="T12" i="139" s="1"/>
  <c r="X12" i="139"/>
  <c r="D12" i="139"/>
  <c r="D16" i="138"/>
  <c r="D17" i="75"/>
  <c r="R17" i="75"/>
  <c r="R12" i="139"/>
  <c r="Q11" i="139"/>
  <c r="Q16" i="75"/>
  <c r="X11" i="139"/>
  <c r="W11" i="139"/>
  <c r="S11" i="139" s="1"/>
  <c r="U11" i="139" s="1"/>
  <c r="T11" i="139" s="1"/>
  <c r="R16" i="75"/>
  <c r="R11" i="139"/>
  <c r="D11" i="139"/>
  <c r="D15" i="138"/>
  <c r="D16" i="75"/>
  <c r="D14" i="138"/>
  <c r="D10" i="139"/>
  <c r="D15" i="75"/>
  <c r="X10" i="139"/>
  <c r="W10" i="139"/>
  <c r="S10" i="139" s="1"/>
  <c r="U10" i="139" s="1"/>
  <c r="T10" i="139" s="1"/>
  <c r="R15" i="75"/>
  <c r="R10" i="139"/>
  <c r="E12" i="140"/>
  <c r="D16" i="140"/>
  <c r="Q10" i="139"/>
  <c r="Q15" i="75"/>
  <c r="W8" i="139"/>
  <c r="S8" i="139" s="1"/>
  <c r="U8" i="139" s="1"/>
  <c r="T8" i="139" s="1"/>
  <c r="X8" i="139"/>
  <c r="D8" i="139"/>
  <c r="D9" i="138"/>
  <c r="D13" i="75"/>
  <c r="Q8" i="139"/>
  <c r="Q13" i="75"/>
  <c r="R13" i="75"/>
  <c r="R8" i="139"/>
  <c r="W7" i="139"/>
  <c r="S7" i="139" s="1"/>
  <c r="U7" i="139" s="1"/>
  <c r="T7" i="139" s="1"/>
  <c r="X7" i="139"/>
  <c r="D8" i="138"/>
  <c r="D7" i="139"/>
  <c r="D12" i="75"/>
  <c r="Q7" i="139"/>
  <c r="Q12" i="75"/>
  <c r="R12" i="75"/>
  <c r="R7" i="139"/>
  <c r="Q6" i="139"/>
  <c r="Q11" i="75"/>
  <c r="R11" i="75"/>
  <c r="R6" i="139"/>
  <c r="X6" i="139"/>
  <c r="W6" i="139"/>
  <c r="S6" i="139" s="1"/>
  <c r="U6" i="139" s="1"/>
  <c r="T6" i="139" s="1"/>
  <c r="D7" i="138"/>
  <c r="D6" i="139"/>
  <c r="D11" i="75"/>
  <c r="L30" i="105"/>
  <c r="L35" i="105"/>
  <c r="L39" i="105"/>
  <c r="F45" i="101"/>
  <c r="E45" i="101" s="1"/>
  <c r="V19" i="75" l="1"/>
  <c r="U19" i="75"/>
  <c r="F18" i="140"/>
  <c r="E24" i="140"/>
  <c r="F24" i="140" s="1"/>
  <c r="F12" i="140"/>
  <c r="E16" i="140"/>
  <c r="F16" i="140" s="1"/>
  <c r="L37" i="105"/>
  <c r="F21" i="105"/>
  <c r="N22" i="75"/>
  <c r="M22" i="75"/>
  <c r="L22" i="75"/>
  <c r="K22" i="75"/>
  <c r="J22" i="75"/>
  <c r="I22" i="75"/>
  <c r="H22" i="75"/>
  <c r="G22" i="75"/>
  <c r="N21" i="75"/>
  <c r="M21" i="75"/>
  <c r="L21" i="75"/>
  <c r="K21" i="75"/>
  <c r="J21" i="75"/>
  <c r="I21" i="75"/>
  <c r="H21" i="75"/>
  <c r="G21" i="75"/>
  <c r="N20" i="75"/>
  <c r="M20" i="75"/>
  <c r="L20" i="75"/>
  <c r="K20" i="75"/>
  <c r="J20" i="75"/>
  <c r="I20" i="75"/>
  <c r="H20" i="75"/>
  <c r="G20" i="75"/>
  <c r="N14" i="75"/>
  <c r="M14" i="75"/>
  <c r="L14" i="75"/>
  <c r="K14" i="75"/>
  <c r="J14" i="75"/>
  <c r="I14" i="75"/>
  <c r="H14" i="75"/>
  <c r="G14" i="75"/>
  <c r="C14" i="75"/>
  <c r="N13" i="75"/>
  <c r="M13" i="75"/>
  <c r="L13" i="75"/>
  <c r="K13" i="75"/>
  <c r="J13" i="75"/>
  <c r="I13" i="75"/>
  <c r="H13" i="75"/>
  <c r="G13" i="75"/>
  <c r="C13" i="75"/>
  <c r="O20" i="75" l="1"/>
  <c r="O22" i="75"/>
  <c r="O14" i="75"/>
  <c r="O21" i="75"/>
  <c r="O13" i="75"/>
  <c r="F46" i="105" l="1"/>
  <c r="E46" i="105" s="1"/>
  <c r="F45" i="105"/>
  <c r="E45" i="105" s="1"/>
  <c r="F43" i="105"/>
  <c r="E43" i="105" s="1"/>
  <c r="F42" i="105"/>
  <c r="E42" i="105" s="1"/>
  <c r="F41" i="105"/>
  <c r="N39" i="105"/>
  <c r="M39" i="105"/>
  <c r="K39" i="105"/>
  <c r="J39" i="105"/>
  <c r="I39" i="105"/>
  <c r="H39" i="105"/>
  <c r="G38" i="105"/>
  <c r="N35" i="105"/>
  <c r="M35" i="105"/>
  <c r="K35" i="105"/>
  <c r="J35" i="105"/>
  <c r="I35" i="105"/>
  <c r="H35" i="105"/>
  <c r="N30" i="105"/>
  <c r="M30" i="105"/>
  <c r="K30" i="105"/>
  <c r="J30" i="105"/>
  <c r="I30" i="105"/>
  <c r="H30" i="105"/>
  <c r="F19" i="105"/>
  <c r="F17" i="105"/>
  <c r="F16" i="105"/>
  <c r="G14" i="105"/>
  <c r="G29" i="105" s="1"/>
  <c r="E41" i="105" l="1"/>
  <c r="E48" i="105" s="1"/>
  <c r="F48" i="105"/>
  <c r="Y9" i="139" s="1"/>
  <c r="G30" i="105"/>
  <c r="I37" i="105"/>
  <c r="N37" i="105"/>
  <c r="J37" i="105"/>
  <c r="G10" i="138" s="1"/>
  <c r="G11" i="138" s="1"/>
  <c r="M37" i="105"/>
  <c r="F35" i="105"/>
  <c r="E35" i="105" s="1"/>
  <c r="K37" i="105"/>
  <c r="F10" i="138" s="1"/>
  <c r="F11" i="138" s="1"/>
  <c r="F36" i="138" s="1"/>
  <c r="H37" i="105"/>
  <c r="F30" i="105"/>
  <c r="G36" i="138" l="1"/>
  <c r="F12" i="138"/>
  <c r="G12" i="138"/>
  <c r="F14" i="75"/>
  <c r="F9" i="139"/>
  <c r="P14" i="75"/>
  <c r="C9" i="140" s="1"/>
  <c r="C10" i="140" s="1"/>
  <c r="C31" i="140" s="1"/>
  <c r="P9" i="139"/>
  <c r="P24" i="139" s="1"/>
  <c r="E30" i="105"/>
  <c r="E9" i="139" s="1"/>
  <c r="F51" i="105"/>
  <c r="F50" i="105"/>
  <c r="G51" i="105"/>
  <c r="G50" i="105"/>
  <c r="G37" i="105"/>
  <c r="F37" i="105"/>
  <c r="E50" i="105"/>
  <c r="D10" i="138" l="1"/>
  <c r="D37" i="138" s="1"/>
  <c r="D3" i="138" s="1"/>
  <c r="D9" i="139"/>
  <c r="D14" i="75"/>
  <c r="S14" i="75"/>
  <c r="Z9" i="139"/>
  <c r="T14" i="75"/>
  <c r="D9" i="140"/>
  <c r="AA9" i="139"/>
  <c r="AA24" i="139" s="1"/>
  <c r="E10" i="138"/>
  <c r="E36" i="138" s="1"/>
  <c r="G37" i="138"/>
  <c r="F37" i="138"/>
  <c r="E51" i="105"/>
  <c r="E14" i="75"/>
  <c r="E37" i="105"/>
  <c r="Q9" i="139" l="1"/>
  <c r="Q14" i="75"/>
  <c r="X9" i="139"/>
  <c r="W9" i="139"/>
  <c r="S9" i="139" s="1"/>
  <c r="U9" i="139" s="1"/>
  <c r="T9" i="139" s="1"/>
  <c r="Z25" i="139"/>
  <c r="R14" i="75"/>
  <c r="R9" i="139"/>
  <c r="E9" i="140"/>
  <c r="F9" i="140" s="1"/>
  <c r="D10" i="140"/>
  <c r="F48" i="101"/>
  <c r="E48" i="101" s="1"/>
  <c r="D31" i="140" l="1"/>
  <c r="E10" i="140"/>
  <c r="G51" i="101"/>
  <c r="F51" i="101" s="1"/>
  <c r="E51" i="101" s="1"/>
  <c r="F10" i="140" l="1"/>
  <c r="E31" i="140"/>
  <c r="F31" i="140" s="1"/>
  <c r="F53" i="101"/>
  <c r="F52" i="101"/>
  <c r="E52" i="101" s="1"/>
  <c r="F49" i="101"/>
  <c r="E49" i="101" s="1"/>
  <c r="G25" i="101"/>
  <c r="F25" i="101" s="1"/>
  <c r="E25" i="101" s="1"/>
  <c r="G24" i="101"/>
  <c r="F24" i="101" s="1"/>
  <c r="E24" i="101" s="1"/>
  <c r="M11" i="101"/>
  <c r="L11" i="101"/>
  <c r="I11" i="101"/>
  <c r="H10" i="101"/>
  <c r="F23" i="101" l="1"/>
  <c r="G62" i="101"/>
  <c r="F28" i="75" s="1"/>
  <c r="F30" i="75" s="1"/>
  <c r="E53" i="101"/>
  <c r="E15" i="101"/>
  <c r="G75" i="93"/>
  <c r="F75" i="93" s="1"/>
  <c r="E75" i="93" s="1"/>
  <c r="G74" i="93"/>
  <c r="F74" i="93" s="1"/>
  <c r="E74" i="93" s="1"/>
  <c r="G73" i="93"/>
  <c r="F73" i="93" s="1"/>
  <c r="E73" i="93" s="1"/>
  <c r="G72" i="93"/>
  <c r="F72" i="93" s="1"/>
  <c r="E72" i="93" s="1"/>
  <c r="G71" i="93"/>
  <c r="F71" i="93" s="1"/>
  <c r="E71" i="93" s="1"/>
  <c r="G70" i="93"/>
  <c r="F70" i="93" s="1"/>
  <c r="E70" i="93" s="1"/>
  <c r="G69" i="93"/>
  <c r="F69" i="93" s="1"/>
  <c r="E69" i="93" s="1"/>
  <c r="G68" i="93"/>
  <c r="F68" i="93" s="1"/>
  <c r="E68" i="93" s="1"/>
  <c r="G67" i="93"/>
  <c r="F67" i="93" s="1"/>
  <c r="E67" i="93" s="1"/>
  <c r="G66" i="93"/>
  <c r="F66" i="93" s="1"/>
  <c r="E66" i="93" s="1"/>
  <c r="G65" i="93"/>
  <c r="F65" i="93" s="1"/>
  <c r="E65" i="93" s="1"/>
  <c r="G64" i="93"/>
  <c r="F64" i="93" s="1"/>
  <c r="E64" i="93" s="1"/>
  <c r="G63" i="93"/>
  <c r="F63" i="93" s="1"/>
  <c r="E63" i="93" s="1"/>
  <c r="G62" i="93"/>
  <c r="F62" i="93" s="1"/>
  <c r="E62" i="93" s="1"/>
  <c r="G61" i="93"/>
  <c r="F61" i="93" s="1"/>
  <c r="E61" i="93" s="1"/>
  <c r="G60" i="93"/>
  <c r="F60" i="93" s="1"/>
  <c r="E60" i="93" s="1"/>
  <c r="G59" i="93"/>
  <c r="F59" i="93" s="1"/>
  <c r="E59" i="93" s="1"/>
  <c r="G58" i="93"/>
  <c r="F58" i="93" s="1"/>
  <c r="E58" i="93" s="1"/>
  <c r="G57" i="93"/>
  <c r="F57" i="93" s="1"/>
  <c r="E57" i="93" s="1"/>
  <c r="G56" i="93"/>
  <c r="F56" i="93" s="1"/>
  <c r="E56" i="93" s="1"/>
  <c r="G55" i="93"/>
  <c r="F55" i="93" s="1"/>
  <c r="E55" i="93" s="1"/>
  <c r="G54" i="93"/>
  <c r="F54" i="93" s="1"/>
  <c r="E54" i="93" s="1"/>
  <c r="G53" i="93"/>
  <c r="F53" i="93" s="1"/>
  <c r="E53" i="93" s="1"/>
  <c r="G52" i="93"/>
  <c r="F52" i="93" s="1"/>
  <c r="E52" i="93" s="1"/>
  <c r="G51" i="93"/>
  <c r="F51" i="93" s="1"/>
  <c r="E51" i="93" s="1"/>
  <c r="G50" i="93"/>
  <c r="F50" i="93" s="1"/>
  <c r="E50" i="93" s="1"/>
  <c r="G49" i="93"/>
  <c r="F49" i="93" s="1"/>
  <c r="E49" i="93" s="1"/>
  <c r="G48" i="93"/>
  <c r="F48" i="93" s="1"/>
  <c r="E48" i="93" s="1"/>
  <c r="G47" i="93"/>
  <c r="F47" i="93" s="1"/>
  <c r="E47" i="93" s="1"/>
  <c r="G46" i="93"/>
  <c r="F46" i="93" s="1"/>
  <c r="E46" i="93" s="1"/>
  <c r="G45" i="93"/>
  <c r="F45" i="93" s="1"/>
  <c r="E45" i="93" s="1"/>
  <c r="G44" i="93"/>
  <c r="F44" i="93" s="1"/>
  <c r="E44" i="93" s="1"/>
  <c r="G43" i="93"/>
  <c r="F43" i="93" s="1"/>
  <c r="O41" i="93"/>
  <c r="N41" i="93"/>
  <c r="M41" i="93"/>
  <c r="L41" i="93"/>
  <c r="K41" i="93"/>
  <c r="J41" i="93"/>
  <c r="I41" i="93"/>
  <c r="H40" i="93"/>
  <c r="O37" i="93"/>
  <c r="N37" i="93"/>
  <c r="M37" i="93"/>
  <c r="L37" i="93"/>
  <c r="K37" i="93"/>
  <c r="J37" i="93"/>
  <c r="I37" i="93"/>
  <c r="H36" i="93"/>
  <c r="G36" i="93"/>
  <c r="F36" i="93" s="1"/>
  <c r="E36" i="93" s="1"/>
  <c r="H35" i="93"/>
  <c r="G35" i="93"/>
  <c r="F35" i="93" s="1"/>
  <c r="E35" i="93" s="1"/>
  <c r="O33" i="93"/>
  <c r="N33" i="93"/>
  <c r="M33" i="93"/>
  <c r="L33" i="93"/>
  <c r="K33" i="93"/>
  <c r="J33" i="93"/>
  <c r="I33" i="93"/>
  <c r="H31" i="93"/>
  <c r="G31" i="93"/>
  <c r="H30" i="93"/>
  <c r="G30" i="93"/>
  <c r="H29" i="93"/>
  <c r="G29" i="93"/>
  <c r="H28" i="93"/>
  <c r="G28" i="93"/>
  <c r="H27" i="93"/>
  <c r="G27" i="93"/>
  <c r="H26" i="93"/>
  <c r="G26" i="93"/>
  <c r="H25" i="93"/>
  <c r="G25" i="93"/>
  <c r="H24" i="93"/>
  <c r="G24" i="93"/>
  <c r="H23" i="93"/>
  <c r="G23" i="93"/>
  <c r="H22" i="93"/>
  <c r="G22" i="93"/>
  <c r="H21" i="93"/>
  <c r="G21" i="93"/>
  <c r="H20" i="93"/>
  <c r="G20" i="93"/>
  <c r="H19" i="93"/>
  <c r="G19" i="93"/>
  <c r="H18" i="93"/>
  <c r="G18" i="93"/>
  <c r="H17" i="93"/>
  <c r="G17" i="93"/>
  <c r="H16" i="93"/>
  <c r="G16" i="93"/>
  <c r="H15" i="93"/>
  <c r="G15" i="93"/>
  <c r="H14" i="93"/>
  <c r="G14" i="93"/>
  <c r="E23" i="101" l="1"/>
  <c r="E62" i="101" s="1"/>
  <c r="F62" i="101"/>
  <c r="S28" i="75"/>
  <c r="S30" i="75" s="1"/>
  <c r="Y23" i="139"/>
  <c r="F23" i="139"/>
  <c r="F25" i="139" s="1"/>
  <c r="K39" i="93"/>
  <c r="O39" i="93"/>
  <c r="L39" i="93"/>
  <c r="H37" i="93"/>
  <c r="M39" i="93"/>
  <c r="G33" i="93"/>
  <c r="F33" i="93" s="1"/>
  <c r="N39" i="93"/>
  <c r="H33" i="93"/>
  <c r="H78" i="93" s="1"/>
  <c r="I39" i="93"/>
  <c r="H79" i="93"/>
  <c r="F77" i="93"/>
  <c r="G77" i="93"/>
  <c r="J39" i="93"/>
  <c r="G37" i="93"/>
  <c r="F37" i="93" s="1"/>
  <c r="E37" i="93" s="1"/>
  <c r="E43" i="93"/>
  <c r="E77" i="93" s="1"/>
  <c r="L11" i="75"/>
  <c r="C28" i="75" l="1"/>
  <c r="C23" i="139"/>
  <c r="E23" i="139"/>
  <c r="R23" i="139"/>
  <c r="E28" i="75"/>
  <c r="D28" i="75" s="1"/>
  <c r="D30" i="75" s="1"/>
  <c r="D7" i="75" s="1"/>
  <c r="R28" i="75"/>
  <c r="Q28" i="75" s="1"/>
  <c r="Q30" i="75" s="1"/>
  <c r="W23" i="139"/>
  <c r="Y25" i="139"/>
  <c r="X25" i="139" s="1"/>
  <c r="M15" i="75"/>
  <c r="J17" i="75"/>
  <c r="N17" i="75"/>
  <c r="J18" i="75"/>
  <c r="N18" i="75"/>
  <c r="H80" i="93"/>
  <c r="H39" i="93"/>
  <c r="H81" i="93" s="1"/>
  <c r="L15" i="75"/>
  <c r="I10" i="75"/>
  <c r="M10" i="75"/>
  <c r="J19" i="75"/>
  <c r="N19" i="75"/>
  <c r="L16" i="75"/>
  <c r="L17" i="75"/>
  <c r="L18" i="75"/>
  <c r="L12" i="75"/>
  <c r="N12" i="75"/>
  <c r="J10" i="75"/>
  <c r="N10" i="75"/>
  <c r="K10" i="75"/>
  <c r="I11" i="75"/>
  <c r="M11" i="75"/>
  <c r="I19" i="75"/>
  <c r="M19" i="75"/>
  <c r="L10" i="75"/>
  <c r="I16" i="75"/>
  <c r="M16" i="75"/>
  <c r="G79" i="93"/>
  <c r="I17" i="75"/>
  <c r="M17" i="75"/>
  <c r="J16" i="75"/>
  <c r="N16" i="75"/>
  <c r="G39" i="93"/>
  <c r="G81" i="93" s="1"/>
  <c r="L19" i="75"/>
  <c r="I18" i="75"/>
  <c r="G18" i="75"/>
  <c r="J15" i="75"/>
  <c r="N15" i="75"/>
  <c r="I12" i="75"/>
  <c r="M12" i="75"/>
  <c r="J11" i="75"/>
  <c r="N11" i="75"/>
  <c r="J12" i="75"/>
  <c r="G10" i="75"/>
  <c r="G16" i="75"/>
  <c r="M18" i="75"/>
  <c r="I15" i="75"/>
  <c r="G15" i="75"/>
  <c r="G80" i="93"/>
  <c r="G78" i="93"/>
  <c r="F80" i="93"/>
  <c r="F79" i="93"/>
  <c r="F78" i="93"/>
  <c r="E33" i="93"/>
  <c r="F39" i="93"/>
  <c r="F81" i="93" s="1"/>
  <c r="P29" i="75"/>
  <c r="K19" i="75"/>
  <c r="K18" i="75"/>
  <c r="K17" i="75"/>
  <c r="G17" i="75"/>
  <c r="K16" i="75"/>
  <c r="K15" i="75"/>
  <c r="K12" i="75"/>
  <c r="K11" i="75"/>
  <c r="G11" i="75"/>
  <c r="R30" i="75" l="1"/>
  <c r="R7" i="75" s="1"/>
  <c r="Q23" i="139"/>
  <c r="Q25" i="139" s="1"/>
  <c r="R25" i="139"/>
  <c r="D23" i="139"/>
  <c r="D25" i="139" s="1"/>
  <c r="D2" i="139" s="1"/>
  <c r="E25" i="139"/>
  <c r="E2" i="139" s="1"/>
  <c r="E30" i="75"/>
  <c r="E7" i="75" s="1"/>
  <c r="S23" i="139"/>
  <c r="U23" i="139" s="1"/>
  <c r="W25" i="139"/>
  <c r="S25" i="139" s="1"/>
  <c r="L29" i="75"/>
  <c r="H16" i="75"/>
  <c r="O16" i="75" s="1"/>
  <c r="N29" i="75"/>
  <c r="M29" i="75"/>
  <c r="J29" i="75"/>
  <c r="I29" i="75"/>
  <c r="H10" i="75"/>
  <c r="K29" i="75"/>
  <c r="G19" i="75"/>
  <c r="G12" i="75"/>
  <c r="E80" i="93"/>
  <c r="E79" i="93"/>
  <c r="E78" i="93"/>
  <c r="E39" i="93"/>
  <c r="E81" i="93" s="1"/>
  <c r="T29" i="75"/>
  <c r="T23" i="139" l="1"/>
  <c r="U25" i="139"/>
  <c r="G29" i="75"/>
  <c r="H18" i="75"/>
  <c r="O18" i="75" s="1"/>
  <c r="H15" i="75"/>
  <c r="O15" i="75" s="1"/>
  <c r="O10" i="75"/>
  <c r="H12" i="75"/>
  <c r="O12" i="75" s="1"/>
  <c r="H19" i="75"/>
  <c r="O19" i="75" s="1"/>
  <c r="H11" i="75"/>
  <c r="O11" i="75" s="1"/>
  <c r="H17" i="75"/>
  <c r="O17" i="75" s="1"/>
  <c r="C19" i="75"/>
  <c r="C18" i="75"/>
  <c r="C16" i="75"/>
  <c r="C12" i="75"/>
  <c r="C15" i="75" l="1"/>
  <c r="C10" i="75"/>
  <c r="H29" i="75"/>
  <c r="H30" i="75" s="1"/>
  <c r="C17" i="75"/>
  <c r="C11" i="75"/>
  <c r="C30" i="75" l="1"/>
  <c r="C29" i="75"/>
</calcChain>
</file>

<file path=xl/sharedStrings.xml><?xml version="1.0" encoding="utf-8"?>
<sst xmlns="http://schemas.openxmlformats.org/spreadsheetml/2006/main" count="1454" uniqueCount="532">
  <si>
    <t>Dept:</t>
  </si>
  <si>
    <t>Office Phone:</t>
  </si>
  <si>
    <t>Cell Phone:</t>
  </si>
  <si>
    <t xml:space="preserve"> </t>
  </si>
  <si>
    <t>Date:</t>
  </si>
  <si>
    <t>email address:</t>
  </si>
  <si>
    <t>What depts., functions or group(s) do you need physical adjacency?</t>
  </si>
  <si>
    <t>Totals</t>
  </si>
  <si>
    <t>Total Employees Current</t>
  </si>
  <si>
    <t>Total Work Spaces Projected  5 Yrs</t>
  </si>
  <si>
    <t>Total Work Spaces Projected Net SF</t>
  </si>
  <si>
    <t>Shared</t>
  </si>
  <si>
    <t>Dedicated</t>
  </si>
  <si>
    <t>Support Space</t>
  </si>
  <si>
    <t>Description / Notes</t>
  </si>
  <si>
    <t>Room
Count</t>
  </si>
  <si>
    <t>Size of Room</t>
  </si>
  <si>
    <t>Total:</t>
  </si>
  <si>
    <t>Total (Support &amp; Staff) current:</t>
  </si>
  <si>
    <t>Total (Support &amp; Staff) 1 year:</t>
  </si>
  <si>
    <t>General Notes</t>
  </si>
  <si>
    <t>Assignable</t>
  </si>
  <si>
    <t xml:space="preserve">
</t>
  </si>
  <si>
    <t>Pantry</t>
  </si>
  <si>
    <t xml:space="preserve">Total Employees Projected  </t>
  </si>
  <si>
    <t>File Room</t>
  </si>
  <si>
    <t>Mothers' / Wellness Room</t>
  </si>
  <si>
    <t>Quiet Room</t>
  </si>
  <si>
    <t>IDF Room</t>
  </si>
  <si>
    <t>Library</t>
  </si>
  <si>
    <t>Focus Room / 1-2 P</t>
  </si>
  <si>
    <t>Med Conference / 8-10 P</t>
  </si>
  <si>
    <t>Small Conference / 6 P</t>
  </si>
  <si>
    <t>Enclave / 4 P</t>
  </si>
  <si>
    <t>Break / Lounge / Informal Meeting</t>
  </si>
  <si>
    <t>Large Conference / 15 P</t>
  </si>
  <si>
    <t>X Large Conference / 18-20 P</t>
  </si>
  <si>
    <t>Large Gathering Pre-Function</t>
  </si>
  <si>
    <t>Storage Room</t>
  </si>
  <si>
    <t>Restrooms - 1 pair M/F</t>
  </si>
  <si>
    <t>Janitor / Housekeeping</t>
  </si>
  <si>
    <t>Electrical Room</t>
  </si>
  <si>
    <t>Mechanical Room</t>
  </si>
  <si>
    <t>Building Reception / Welcome</t>
  </si>
  <si>
    <t>Large Gathering Food Prep</t>
  </si>
  <si>
    <t>Egress Stair</t>
  </si>
  <si>
    <t>Communicating Stair</t>
  </si>
  <si>
    <t>Copy / Equip - Satellite</t>
  </si>
  <si>
    <t xml:space="preserve">Central Storage / Holiday Décor </t>
  </si>
  <si>
    <t>MDF Room</t>
  </si>
  <si>
    <t>Large Assembly Meeting / 100-120 P</t>
  </si>
  <si>
    <t>Elevators: (1) bank of 2 - includes 1 freight</t>
  </si>
  <si>
    <t>Total (Support &amp; Staff) 6 year:</t>
  </si>
  <si>
    <t>Total (Support &amp; Staff) 3 year:</t>
  </si>
  <si>
    <t>Maker Space</t>
  </si>
  <si>
    <t xml:space="preserve">Production Studio (Photo / Video / Recording) </t>
  </si>
  <si>
    <t>Business Hub / Central Svcs / Work Room</t>
  </si>
  <si>
    <t>Large  File Room</t>
  </si>
  <si>
    <t xml:space="preserve">Flexible Project / War Room </t>
  </si>
  <si>
    <t>Total Employee Growth</t>
  </si>
  <si>
    <t>EOY 2021</t>
  </si>
  <si>
    <t>EOY 2019</t>
  </si>
  <si>
    <t xml:space="preserve">
Secondary Circulation</t>
  </si>
  <si>
    <t>R/U Markup</t>
  </si>
  <si>
    <t>Personnel Space</t>
  </si>
  <si>
    <t>Floor</t>
  </si>
  <si>
    <t xml:space="preserve">TYPE 6
32 sf
</t>
  </si>
  <si>
    <t xml:space="preserve">TYPE 5
36 sf
</t>
  </si>
  <si>
    <t xml:space="preserve">TYPE 4
48 sf
</t>
  </si>
  <si>
    <t xml:space="preserve">TYPE 3
54 sf
</t>
  </si>
  <si>
    <t xml:space="preserve">TYPE 2
80 sf
</t>
  </si>
  <si>
    <t xml:space="preserve">TYPE 1
120 sf
</t>
  </si>
  <si>
    <t xml:space="preserve">North Bldg - 1st floor </t>
  </si>
  <si>
    <t xml:space="preserve">Location: </t>
  </si>
  <si>
    <t>09.20.16</t>
  </si>
  <si>
    <t>Studio Principal:</t>
  </si>
  <si>
    <t>Studio/ Department Forecast</t>
  </si>
  <si>
    <t>LITTLE</t>
  </si>
  <si>
    <t>growth:</t>
  </si>
  <si>
    <t>Department &amp; Shared Spaces</t>
  </si>
  <si>
    <r>
      <t>(standard only - no circ space)</t>
    </r>
    <r>
      <rPr>
        <b/>
        <sz val="10"/>
        <color indexed="9"/>
        <rFont val="Arial"/>
        <family val="2"/>
      </rPr>
      <t xml:space="preserve">
</t>
    </r>
    <r>
      <rPr>
        <b/>
        <sz val="12"/>
        <color indexed="9"/>
        <rFont val="Arial"/>
        <family val="2"/>
      </rPr>
      <t>Assignable</t>
    </r>
  </si>
  <si>
    <r>
      <t xml:space="preserve">Secondary Circulation
</t>
    </r>
    <r>
      <rPr>
        <b/>
        <sz val="10"/>
        <color indexed="9"/>
        <rFont val="Arial"/>
        <family val="2"/>
      </rPr>
      <t xml:space="preserve">
</t>
    </r>
    <r>
      <rPr>
        <b/>
        <sz val="12"/>
        <color indexed="9"/>
        <rFont val="Arial"/>
        <family val="2"/>
      </rPr>
      <t>Usable</t>
    </r>
  </si>
  <si>
    <r>
      <t>R/U Markup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Primary Circulation</t>
    </r>
    <r>
      <rPr>
        <b/>
        <sz val="10"/>
        <color indexed="9"/>
        <rFont val="Arial"/>
        <family val="2"/>
      </rPr>
      <t xml:space="preserve">
Interior
</t>
    </r>
    <r>
      <rPr>
        <b/>
        <sz val="12"/>
        <color indexed="9"/>
        <rFont val="Arial"/>
        <family val="2"/>
      </rPr>
      <t>Gross</t>
    </r>
  </si>
  <si>
    <t>HC % of Increase from Survey Responses</t>
  </si>
  <si>
    <t>Meeting</t>
  </si>
  <si>
    <t>Notes</t>
  </si>
  <si>
    <t>x</t>
  </si>
  <si>
    <t xml:space="preserve">Building Core/Architectural </t>
  </si>
  <si>
    <t>Misc.</t>
  </si>
  <si>
    <t>IDF Room (Switch Closet)</t>
  </si>
  <si>
    <t>Contact:</t>
  </si>
  <si>
    <t>Department Name:</t>
  </si>
  <si>
    <t>Phone:</t>
  </si>
  <si>
    <t>Email address:</t>
  </si>
  <si>
    <t>Division:</t>
  </si>
  <si>
    <t>Location:</t>
  </si>
  <si>
    <t>2019 Staff #</t>
  </si>
  <si>
    <t>EOY 2020      Staff #</t>
  </si>
  <si>
    <t>EOY 2023      Staff #</t>
  </si>
  <si>
    <t xml:space="preserve">MDF/ Server Room </t>
  </si>
  <si>
    <t>Welcome/Lobby Space</t>
  </si>
  <si>
    <t>Support Spaces</t>
  </si>
  <si>
    <t>Department Forecast &amp; Workspace Requirements</t>
  </si>
  <si>
    <t>CURRENT STAFF</t>
  </si>
  <si>
    <t>EOY 2040</t>
  </si>
  <si>
    <t>Supervisor</t>
  </si>
  <si>
    <t>Private break out space</t>
  </si>
  <si>
    <t>Interview room</t>
  </si>
  <si>
    <t>Intake employees are customer facing, need space for meetings in their office, with strollers</t>
  </si>
  <si>
    <t>Pat Walker</t>
  </si>
  <si>
    <t>Food and Nutrition Services</t>
  </si>
  <si>
    <t xml:space="preserve">Social Services - Income Maintenance </t>
  </si>
  <si>
    <t>Total (Support &amp; Staff) 20 year:</t>
  </si>
  <si>
    <t xml:space="preserve">Current Staff </t>
  </si>
  <si>
    <t>Child Support</t>
  </si>
  <si>
    <t>Support Services</t>
  </si>
  <si>
    <t>Medicaid Adult</t>
  </si>
  <si>
    <t>Child Protective Services</t>
  </si>
  <si>
    <t>Social Services - Social Work</t>
  </si>
  <si>
    <t>Adult Protective Services</t>
  </si>
  <si>
    <t>Aimee Watson-Green</t>
  </si>
  <si>
    <t>Health Department</t>
  </si>
  <si>
    <t>Women, Infants and Children</t>
  </si>
  <si>
    <t>Administration</t>
  </si>
  <si>
    <t>Admin Staff</t>
  </si>
  <si>
    <t>Finance</t>
  </si>
  <si>
    <t xml:space="preserve">Janitoral </t>
  </si>
  <si>
    <t>Medicaid Family and Child</t>
  </si>
  <si>
    <t>Supervisor - Kellie Anderson</t>
  </si>
  <si>
    <t>Supervisor - Cynthia Blackburn</t>
  </si>
  <si>
    <t>Intake - Dalene Avery</t>
  </si>
  <si>
    <t>Intake - Vacant</t>
  </si>
  <si>
    <t>Intake - Cynthia Behal</t>
  </si>
  <si>
    <t>Intake - Felicia McIntyre</t>
  </si>
  <si>
    <t>Intake - Melony Malone</t>
  </si>
  <si>
    <t>Intake - Lugenia Beatty</t>
  </si>
  <si>
    <t>Recert - Susana Lana</t>
  </si>
  <si>
    <t>Recert - Donnelle Romero</t>
  </si>
  <si>
    <t>Recert - Brenda Treto</t>
  </si>
  <si>
    <t>Recert - Stephanie Lewis</t>
  </si>
  <si>
    <t>Recert - Serita Murphy</t>
  </si>
  <si>
    <t>Recert - Geraldine DeLeon</t>
  </si>
  <si>
    <t>Recert - Tarnita Tate</t>
  </si>
  <si>
    <t>Adults need to be seen towards the front because of mobility - Children and families behind</t>
  </si>
  <si>
    <t>Growing because of elderly population</t>
  </si>
  <si>
    <t>Interview rooms</t>
  </si>
  <si>
    <t>Supervisor - Sherry Horrell</t>
  </si>
  <si>
    <t>Supervisor - Angelo Garcia</t>
  </si>
  <si>
    <t>Intake - Celia Pigford</t>
  </si>
  <si>
    <t>Intake - Vanessa Turner</t>
  </si>
  <si>
    <t>Intake - Rena Banks</t>
  </si>
  <si>
    <t>Intake - Leah Benefield</t>
  </si>
  <si>
    <t>Intake - Jackie Grant</t>
  </si>
  <si>
    <t>Intake - Renatha Brown</t>
  </si>
  <si>
    <t>Recert - Beverly Hall</t>
  </si>
  <si>
    <t>Recert - Susan Perry</t>
  </si>
  <si>
    <t>Recert - Kimberly Justaford</t>
  </si>
  <si>
    <t>Recert - Lashanda Lee</t>
  </si>
  <si>
    <t>Recert - Lesley Moore</t>
  </si>
  <si>
    <t>Supervisor - Tonya Hooks</t>
  </si>
  <si>
    <t>Interview Office</t>
  </si>
  <si>
    <t>Supervisor - Stephanie Summerlin</t>
  </si>
  <si>
    <t>Stricter security needs (need to show ID to keep log)</t>
  </si>
  <si>
    <t>Locked door from lobby area</t>
  </si>
  <si>
    <t>Stand alone lobby, near main entrance</t>
  </si>
  <si>
    <t>Regional employee from Raleigh visit once a month, they do not need filing space - need access to sink/restroom</t>
  </si>
  <si>
    <t>Filing needs:  origional documents are needed for court cases - cannot be shared, they need to remain within the suite</t>
  </si>
  <si>
    <t>Cabinets = 26 (origional stays at courthouse, two copies kept on site)</t>
  </si>
  <si>
    <t>26 lateral files needed</t>
  </si>
  <si>
    <t>Supervisor - Nicole Buckindail</t>
  </si>
  <si>
    <t>Small break out room</t>
  </si>
  <si>
    <t>Agent - Monica Murray</t>
  </si>
  <si>
    <t>Agent - Norma Gasca</t>
  </si>
  <si>
    <t>Visitor - Regional Employee from Raleigh (near sink)</t>
  </si>
  <si>
    <t>Small Conference</t>
  </si>
  <si>
    <t>Investigator - Tammy Hatcher</t>
  </si>
  <si>
    <t>Informal interview room mostly used by the researchers who are in workstations</t>
  </si>
  <si>
    <t xml:space="preserve">Investigators: need to be closer to front of the space, and can be seperated from the rest of the group - 'integrity' </t>
  </si>
  <si>
    <t>Mostly electronic filing, small temp storage needs</t>
  </si>
  <si>
    <t>Small temp storage for Integrity group</t>
  </si>
  <si>
    <t>Intake/In-Home Supervisor - Dorothy Beatty</t>
  </si>
  <si>
    <t>Supervisor - Janet Martinez</t>
  </si>
  <si>
    <t>Supervisor - Samantha Nixon</t>
  </si>
  <si>
    <t>In-Home SW - Kisha Lanier</t>
  </si>
  <si>
    <t>In-Home SW - Latasha Canady</t>
  </si>
  <si>
    <t>In-Home SW - LaCretia Keith</t>
  </si>
  <si>
    <t>In-Take SW - Erica Gainey</t>
  </si>
  <si>
    <t>In-Take SW - Aleisha Gurganios</t>
  </si>
  <si>
    <t>CPS Assessor SW - Alicia Carr-Watkins</t>
  </si>
  <si>
    <t>CPS Assessor SW - Sabrina Schaffer</t>
  </si>
  <si>
    <t xml:space="preserve">CPS Assessor SW - Tommy Williams </t>
  </si>
  <si>
    <t>CPS Assessor SW - Michelle Parker</t>
  </si>
  <si>
    <t>CPS Assessor SW - Shunnika Gamble</t>
  </si>
  <si>
    <t>CPS Assessor SW - Rachel Love</t>
  </si>
  <si>
    <t>(In-Take/In-Home) Team room</t>
  </si>
  <si>
    <t>(CPS Front End) Team rooms</t>
  </si>
  <si>
    <t>EOY 2040 (In-Take/In-Home)</t>
  </si>
  <si>
    <t>EOY 2040 (Front End)</t>
  </si>
  <si>
    <t>Visitation Rooms</t>
  </si>
  <si>
    <t>Not heavy foot traffic - no public access to staff office</t>
  </si>
  <si>
    <t xml:space="preserve">1 Visitation room to be set up as an apartment </t>
  </si>
  <si>
    <t xml:space="preserve">In-Take group does not have a direct connect to any other department </t>
  </si>
  <si>
    <t>Staff entrance near back</t>
  </si>
  <si>
    <t>Need a shared meeting space for family + team meetings</t>
  </si>
  <si>
    <t>EOY 2040 (FNs)</t>
  </si>
  <si>
    <t>Supervisor - Dionne Smith</t>
  </si>
  <si>
    <t>APS SW - Eunice Bannerman</t>
  </si>
  <si>
    <t>Rep Payee/Intake SW - Alecia Williamson</t>
  </si>
  <si>
    <t>AHS/SA SW - Alison Meders</t>
  </si>
  <si>
    <t>APS SW - Shelia Hayes</t>
  </si>
  <si>
    <t>APS SW - Kiesha Simpson</t>
  </si>
  <si>
    <t>Lead Wk/Guardianship SW - Vacant</t>
  </si>
  <si>
    <t>Guardianship/APS SW - Diana Rivera</t>
  </si>
  <si>
    <t>Team Room</t>
  </si>
  <si>
    <t>Meeting and team room can possible combine</t>
  </si>
  <si>
    <t>Supervisor - Tyshea Sutton</t>
  </si>
  <si>
    <t>Supervisor - Monique Moore</t>
  </si>
  <si>
    <t>Placement/Adoptions SW - Shayla Branch</t>
  </si>
  <si>
    <t>Placement/LINKS SW - Larissa Deloach</t>
  </si>
  <si>
    <t>Placement SW - Annie Murphy</t>
  </si>
  <si>
    <t>Foster Care/Placement SW - Brian Wylie</t>
  </si>
  <si>
    <t>Foster Care/Placement SW - Vacant</t>
  </si>
  <si>
    <t>Foster Care/Placement SW - Alexandra Boone</t>
  </si>
  <si>
    <t>Foster Care/Placement SW - Jennifer Beeson</t>
  </si>
  <si>
    <t>Foster Care/Placement SW - Lacresia Hansley</t>
  </si>
  <si>
    <t>Foster Care/Placement SW - Linda James</t>
  </si>
  <si>
    <t>Foster Care/Placement SW - Crystal Wooten</t>
  </si>
  <si>
    <t>Foster Care/Placement SW - Demertric Underdue</t>
  </si>
  <si>
    <t>Adoption/Foster/LINKS</t>
  </si>
  <si>
    <t>Collaborative Space</t>
  </si>
  <si>
    <t>Investigators room for 4 people huddle</t>
  </si>
  <si>
    <t>Attorney - Tonya Lacewell Turner</t>
  </si>
  <si>
    <t>Attorney - see FNs sheet</t>
  </si>
  <si>
    <t>Therapist - Jennifer Walker</t>
  </si>
  <si>
    <t>Flexible office for outside programs - ancillary programs (x2?)</t>
  </si>
  <si>
    <t>Covered outdoor community area for visitation</t>
  </si>
  <si>
    <t>Two way mirror for observation, visual &amp; sound</t>
  </si>
  <si>
    <t>Visitations rooms should have flexible furniture for sleeping (living room style, one apartment style - kitchen, bathroom, living, washer/dryer) should be comfortable for 6-8 people</t>
  </si>
  <si>
    <t>Age appropriate visitation rooms</t>
  </si>
  <si>
    <t>QA/Q1 (Social Work) - Vacant</t>
  </si>
  <si>
    <t>Equipment Storage (open shelving)</t>
  </si>
  <si>
    <t xml:space="preserve">Trucks and Vehicals </t>
  </si>
  <si>
    <t>Need access to exterior because of dirty boots and frequent in/out</t>
  </si>
  <si>
    <t>20 county cars for health, 20 county cars for SS (space for 50-60 fleet cars)</t>
  </si>
  <si>
    <t>Equipment to be stored includes: Food thermometers, Plans and files, Water testing equip., and chemicals</t>
  </si>
  <si>
    <t>Work Room w/ storage</t>
  </si>
  <si>
    <t>Demonstration Kitchen?</t>
  </si>
  <si>
    <t>Health Ed. Training room should have offices around the perimeter</t>
  </si>
  <si>
    <t>Storage for work room includes: posters, boards, and handouts</t>
  </si>
  <si>
    <t>Demonstration kitchen should have public access (?)</t>
  </si>
  <si>
    <t>Operatory</t>
  </si>
  <si>
    <t>Operatory - Growth</t>
  </si>
  <si>
    <t>Lab</t>
  </si>
  <si>
    <t>Pano/x-ray</t>
  </si>
  <si>
    <t>Finance Office</t>
  </si>
  <si>
    <t>Waiting/Lobby</t>
  </si>
  <si>
    <t>Break Room w/ Kitchen</t>
  </si>
  <si>
    <t>Supply Storage</t>
  </si>
  <si>
    <t>Staff Restroom</t>
  </si>
  <si>
    <t xml:space="preserve">Dirty/clean </t>
  </si>
  <si>
    <t>Media Room</t>
  </si>
  <si>
    <t>Interview room w/ press</t>
  </si>
  <si>
    <t>RNs see patients in Clinic and WIC</t>
  </si>
  <si>
    <t>Social Worker also serves clinic</t>
  </si>
  <si>
    <t>Nutritionist</t>
  </si>
  <si>
    <t>Processing Assistant</t>
  </si>
  <si>
    <t>Lobby (Pregnant Patients)</t>
  </si>
  <si>
    <t>Womens Health</t>
  </si>
  <si>
    <t>Family Health</t>
  </si>
  <si>
    <t>Epi Room to have reverse ISO/exam, sink pass through to CD nurse.  Epi room will service contagious illness and/or prisoners.  Should be adjacent to communicable disease nurse office</t>
  </si>
  <si>
    <t>Clinic Room: immunizations x2 (general purpose room - Workstation or office space)</t>
  </si>
  <si>
    <t>Workup Rooms: 1 for each side (4 for growth)</t>
  </si>
  <si>
    <t>Pharmacy: secured space, counter, sink &amp; fridge, stools, lockable door.  Pharmasists come for reviews 1/week</t>
  </si>
  <si>
    <t>Lab: bigger then current, separate bathrooms (2) with pass through, lab manager adjacent office, clean/dirty - more separate, sinks x2, full height fridge x2, eye wash sation</t>
  </si>
  <si>
    <t>Shirleys office to be near clinic</t>
  </si>
  <si>
    <t>Billing</t>
  </si>
  <si>
    <t>Eligibility</t>
  </si>
  <si>
    <t>Clinic - Exam Rooms</t>
  </si>
  <si>
    <t>Clinic - Material intake/Interview</t>
  </si>
  <si>
    <t>Clinic - Ultrasound Room</t>
  </si>
  <si>
    <t>Clinic - Epi Room</t>
  </si>
  <si>
    <t>Clinic - Clinic Room</t>
  </si>
  <si>
    <t>Clinic - Workup Rooms</t>
  </si>
  <si>
    <t>Clinic - Workup Rooms - Growth</t>
  </si>
  <si>
    <t>Clinic - Pharmacy</t>
  </si>
  <si>
    <t>Clinic - Lab</t>
  </si>
  <si>
    <t>Clinic - Meeting room/morning Huddle</t>
  </si>
  <si>
    <t>Clinic - Medical Records (with desks)</t>
  </si>
  <si>
    <t>Billing - Files (keep for 2 years)</t>
  </si>
  <si>
    <t>Social Work Program Manager - Aimee Watson-Green</t>
  </si>
  <si>
    <t>IM Administrator - Patricia Walker</t>
  </si>
  <si>
    <t>Mail/File Room - Michelle Johnson</t>
  </si>
  <si>
    <t>Maintenance - Jimmy Bowden</t>
  </si>
  <si>
    <t>EOY 2040 - Admin</t>
  </si>
  <si>
    <t>EOY 2040 - Finance</t>
  </si>
  <si>
    <t>Janitor</t>
  </si>
  <si>
    <t>IM Compliance/Training Supervisor - Jeff Coco</t>
  </si>
  <si>
    <t>Director of Health and Human Services - Carolyn Moser</t>
  </si>
  <si>
    <t xml:space="preserve">Director of Nursing - Shirley Steele </t>
  </si>
  <si>
    <t>TYPE 3
10x12 OFFICE 
120 SF</t>
  </si>
  <si>
    <t>TYPE 2
12x15 OFFICE 
180 SF</t>
  </si>
  <si>
    <t>TYPE 1
12x20 OFFICE 
240 SF</t>
  </si>
  <si>
    <t>PROJECTED 2040 STAFF</t>
  </si>
  <si>
    <t>TYPE 5
8x8 WKST
64 SF</t>
  </si>
  <si>
    <t>TYPE 6
4x8 WKST
32 SF</t>
  </si>
  <si>
    <t>Total Support SF:</t>
  </si>
  <si>
    <t>Mothers Room</t>
  </si>
  <si>
    <t>Main Lobby</t>
  </si>
  <si>
    <t>Secondary Lobby</t>
  </si>
  <si>
    <t>Reception/Security</t>
  </si>
  <si>
    <t>Mothers' Room - Staff</t>
  </si>
  <si>
    <t>Mothers' Room - Guest</t>
  </si>
  <si>
    <t>Wellness/Fitness Room</t>
  </si>
  <si>
    <t>Training Room(s)</t>
  </si>
  <si>
    <t>Extra Large Conference / 32 P</t>
  </si>
  <si>
    <t>Large Conference / 16 P</t>
  </si>
  <si>
    <t>Chair Storage</t>
  </si>
  <si>
    <t>Restrooms</t>
  </si>
  <si>
    <t>Mens - Guest</t>
  </si>
  <si>
    <t>Mens - Staff</t>
  </si>
  <si>
    <t>Womens - Guest</t>
  </si>
  <si>
    <t>Womens - Staff</t>
  </si>
  <si>
    <t>Workrooms</t>
  </si>
  <si>
    <t>A/V Room</t>
  </si>
  <si>
    <t>Break Room</t>
  </si>
  <si>
    <t xml:space="preserve">Break Room Conference </t>
  </si>
  <si>
    <t>Mail Room</t>
  </si>
  <si>
    <t>File/Storage/Mail</t>
  </si>
  <si>
    <t>Receiving Area</t>
  </si>
  <si>
    <t>2040 Staff #</t>
  </si>
  <si>
    <t>Fire Pump Room</t>
  </si>
  <si>
    <t>Exit Stairs</t>
  </si>
  <si>
    <t>Elevator</t>
  </si>
  <si>
    <t>Elevator Equipment Room</t>
  </si>
  <si>
    <t>Main Vestibule</t>
  </si>
  <si>
    <t>Secondary Vestibule</t>
  </si>
  <si>
    <t>Intern</t>
  </si>
  <si>
    <t>Court Room + Accessory Spaces</t>
  </si>
  <si>
    <t>Shirley Steele</t>
  </si>
  <si>
    <t>Executive Admin - Marti</t>
  </si>
  <si>
    <t>Interview Room</t>
  </si>
  <si>
    <t>Finance - Account Rec. - Chasity</t>
  </si>
  <si>
    <t>Finance - Account Rec. - Jessica</t>
  </si>
  <si>
    <t>Filing Room</t>
  </si>
  <si>
    <t>Counseling Services</t>
  </si>
  <si>
    <t xml:space="preserve">Family Restroom </t>
  </si>
  <si>
    <t>IM Front Desk - Vacant</t>
  </si>
  <si>
    <t>IM Front Desk - Sinia Guity</t>
  </si>
  <si>
    <t>IM Front Desk - Tonja Pac</t>
  </si>
  <si>
    <t>Training room for classes should have stroage for equipment and furniture</t>
  </si>
  <si>
    <t>Plan Review Room</t>
  </si>
  <si>
    <t>Touch down space</t>
  </si>
  <si>
    <t>Supervisor - Nursing - Cindy</t>
  </si>
  <si>
    <t>Fitness Room Toilets and Showers - Mens</t>
  </si>
  <si>
    <t>Fitness Room Toilets and Showers - Womens</t>
  </si>
  <si>
    <t>Director of DSS - Wes Stewart (near IM + SW)</t>
  </si>
  <si>
    <t>Admin/Reception - Gail James</t>
  </si>
  <si>
    <t xml:space="preserve">Break room, break room conference and outdoor space all adjacent </t>
  </si>
  <si>
    <t xml:space="preserve">1ST LEVEL </t>
  </si>
  <si>
    <t>2ND LEVEL</t>
  </si>
  <si>
    <t>X</t>
  </si>
  <si>
    <t>XX</t>
  </si>
  <si>
    <t>Medium Conference / 12 P</t>
  </si>
  <si>
    <t>Medium Conference / Media Room</t>
  </si>
  <si>
    <t xml:space="preserve">Income Maintenance </t>
  </si>
  <si>
    <t xml:space="preserve">Assistant DSS Director - </t>
  </si>
  <si>
    <t xml:space="preserve">Assistant Health Director - </t>
  </si>
  <si>
    <t>File Cabinet (pamphlets and logs)</t>
  </si>
  <si>
    <t>Space for Copier</t>
  </si>
  <si>
    <t>Compliance/Training Storage</t>
  </si>
  <si>
    <t xml:space="preserve">Jeff Coco and QAQ1 trainer may need to be centrally located with a small training room (direct reports to the director) </t>
  </si>
  <si>
    <t>File cabinet (paper notices)</t>
  </si>
  <si>
    <t>Storage for Medication</t>
  </si>
  <si>
    <t>?</t>
  </si>
  <si>
    <t>Record Storage</t>
  </si>
  <si>
    <t>Work First - Kimberly Heath</t>
  </si>
  <si>
    <t>Work First - Raquel Wells</t>
  </si>
  <si>
    <t>Child Care - Stephanie Loria</t>
  </si>
  <si>
    <t>Child Care - Shakema Bowden</t>
  </si>
  <si>
    <t>Transportation - Kristin Dombroski</t>
  </si>
  <si>
    <t>Transportation - Monica Beatty</t>
  </si>
  <si>
    <t>Transportation - Vacant</t>
  </si>
  <si>
    <t>LIEAP/LIP - Vacant</t>
  </si>
  <si>
    <t>QA/Q1 (IM)</t>
  </si>
  <si>
    <t>Storage</t>
  </si>
  <si>
    <t>QA/Q1 position adjacent to Pat (nice but not necessary.  2 QA/Q1 trainers ideal - located centrally with a small training room attached)</t>
  </si>
  <si>
    <t>Intake - Crissy Sanchez (Lead Worker)</t>
  </si>
  <si>
    <t>Intake - Giovanna Ramos</t>
  </si>
  <si>
    <t>Intake - Ana Aguilar</t>
  </si>
  <si>
    <t>Intake - Mazell Holmes</t>
  </si>
  <si>
    <t>Recert - Shanon Evans</t>
  </si>
  <si>
    <t>Recert - Theresa Days</t>
  </si>
  <si>
    <t>Recert - Richelle Wren</t>
  </si>
  <si>
    <t>Recert - Stacy Gardiner</t>
  </si>
  <si>
    <t>Intake - April Branch</t>
  </si>
  <si>
    <t>Investigator - Vacant</t>
  </si>
  <si>
    <t>EOY 2040 (Integrity)</t>
  </si>
  <si>
    <t>Agent - Theresa Kosterman (Lead Worker)</t>
  </si>
  <si>
    <t>CPS Assessor SW - Keisha Hooks</t>
  </si>
  <si>
    <t>CPS Assessor SW - Austin Pearce</t>
  </si>
  <si>
    <t>CPS Assessor SW - Beeseemah McKinney</t>
  </si>
  <si>
    <t>Storage (clothes, car seats, pamphlets)</t>
  </si>
  <si>
    <t>Storage items include: kids clothes, car seats, pamphlets, baby pools, hazmat suits, booties, etc</t>
  </si>
  <si>
    <t>Office Assistant - Pamela Henry-Smith (Security Officer)</t>
  </si>
  <si>
    <t>Processing Assistant - Shannon Mitchell (para-legal)</t>
  </si>
  <si>
    <t xml:space="preserve">Storage Items: MAPP/Licensing/Adoption </t>
  </si>
  <si>
    <t xml:space="preserve">Aimee to be adjacent to Pamela (not a requirment) </t>
  </si>
  <si>
    <t xml:space="preserve">Request Shannon Mitchell to be near Agency Attorney </t>
  </si>
  <si>
    <t>Near lobby, easy to access - does not need to be secured</t>
  </si>
  <si>
    <t>Environmental Health and Vector Control</t>
  </si>
  <si>
    <t>Supervisor - Vence Dodge</t>
  </si>
  <si>
    <t>Admin - Regina Spaulding</t>
  </si>
  <si>
    <t>Staff - Ben Kane, Supervisor</t>
  </si>
  <si>
    <t>Staff - Lexi Perillo</t>
  </si>
  <si>
    <t>Staff - Clay Creswell</t>
  </si>
  <si>
    <t>Staff - Denzel Lewis</t>
  </si>
  <si>
    <t>Health Promotion</t>
  </si>
  <si>
    <t>RN - Jessica Chewning</t>
  </si>
  <si>
    <t>RN - Lisa Kennedy</t>
  </si>
  <si>
    <t>Health Educator - Kerrie Timmerman</t>
  </si>
  <si>
    <t>Health Educator - Monique Traqvise</t>
  </si>
  <si>
    <t>Media Room*</t>
  </si>
  <si>
    <t>*SF is included on the Support Spaces Sheet/tab</t>
  </si>
  <si>
    <t>Training room*</t>
  </si>
  <si>
    <t>Care Coordination</t>
  </si>
  <si>
    <t>RN - Brenda Allen</t>
  </si>
  <si>
    <t>RN - Lakeata Martin</t>
  </si>
  <si>
    <t>Social Worker - Salina Dixon</t>
  </si>
  <si>
    <t>Recording Videos or Audio for PSA</t>
  </si>
  <si>
    <t xml:space="preserve">Dental </t>
  </si>
  <si>
    <t>Receptionist - Julie Zingone</t>
  </si>
  <si>
    <t>Dentist - Dr. Shaya</t>
  </si>
  <si>
    <t>Dental Assistant - Sherry Burns</t>
  </si>
  <si>
    <t>Dental Assistant - Megan Slaugenhoup</t>
  </si>
  <si>
    <t>Dental Hygienist - Jennifer Messer</t>
  </si>
  <si>
    <t>Billing - Fran Riggs</t>
  </si>
  <si>
    <t>Medical Clinic</t>
  </si>
  <si>
    <t>FNP - Ashley Batts</t>
  </si>
  <si>
    <t>CHA - Rosa Anderson</t>
  </si>
  <si>
    <t>RN - Sarah Oswald</t>
  </si>
  <si>
    <t>RN - Elizabeth Bledsoe</t>
  </si>
  <si>
    <t>FNP - Joan Taylor</t>
  </si>
  <si>
    <t>CHA - Felicia Pickett</t>
  </si>
  <si>
    <t>RN - Kaitlyn Ludlum</t>
  </si>
  <si>
    <t>RN - Casey LaFleur</t>
  </si>
  <si>
    <t>CD/TB - Diego Amorocho</t>
  </si>
  <si>
    <t>Immunization - Kim Trotman</t>
  </si>
  <si>
    <t>Staff - Brandi Lanier</t>
  </si>
  <si>
    <t>Staff - Liz Gasca</t>
  </si>
  <si>
    <t>Staff - Lisa Sarvis</t>
  </si>
  <si>
    <t>LPN - English Robbins</t>
  </si>
  <si>
    <t>LPs - Vacant</t>
  </si>
  <si>
    <t>Clinic Front Desk - Skarleth Ochoa</t>
  </si>
  <si>
    <t>Clinic Front Desk - Sandi Garcia</t>
  </si>
  <si>
    <t>Clinic Front Desk - Randi Pyne</t>
  </si>
  <si>
    <t>Eileen Harris (near Lab)</t>
  </si>
  <si>
    <t>Eligibility - Check In/Out space**</t>
  </si>
  <si>
    <t>**Depends on the design of the space.  It can be done at front desk as long as set up is private</t>
  </si>
  <si>
    <t>Staff - Maggie Perez**</t>
  </si>
  <si>
    <t>Staff - Raven Coombs**</t>
  </si>
  <si>
    <t>Storage items: Breast pumps, brochures, etc</t>
  </si>
  <si>
    <t>Triage Space</t>
  </si>
  <si>
    <t>Triage space with table scale for infants, and other instruments</t>
  </si>
  <si>
    <t>Demo Kitchen access would be a plus</t>
  </si>
  <si>
    <t>Storage items: personal records</t>
  </si>
  <si>
    <t xml:space="preserve">Future HR - </t>
  </si>
  <si>
    <t>Finance - Donna (Near Carolyn)</t>
  </si>
  <si>
    <t>Finance - Savannah (Near Carolyn)</t>
  </si>
  <si>
    <t>Small Conference (shared w/ admin)</t>
  </si>
  <si>
    <t>Janitor - Martin</t>
  </si>
  <si>
    <t xml:space="preserve">Closets in each floor if applicable </t>
  </si>
  <si>
    <t>Income Maintenance</t>
  </si>
  <si>
    <t>with support spaces and respective circulation</t>
  </si>
  <si>
    <t>office</t>
  </si>
  <si>
    <t>Total Staff</t>
  </si>
  <si>
    <t>Percentage of work area type</t>
  </si>
  <si>
    <t>Offices</t>
  </si>
  <si>
    <t>Workstations</t>
  </si>
  <si>
    <r>
      <t>(no circ space)</t>
    </r>
    <r>
      <rPr>
        <b/>
        <sz val="10"/>
        <color indexed="9"/>
        <rFont val="Arial"/>
        <family val="2"/>
      </rPr>
      <t xml:space="preserve">
</t>
    </r>
    <r>
      <rPr>
        <b/>
        <sz val="12"/>
        <color rgb="FFFFFFFF"/>
        <rFont val="Arial"/>
        <family val="2"/>
      </rPr>
      <t>Support</t>
    </r>
  </si>
  <si>
    <r>
      <t>(no circ space)</t>
    </r>
    <r>
      <rPr>
        <b/>
        <sz val="10"/>
        <color indexed="9"/>
        <rFont val="Arial"/>
        <family val="2"/>
      </rPr>
      <t xml:space="preserve">
</t>
    </r>
    <r>
      <rPr>
        <b/>
        <sz val="12"/>
        <color rgb="FFFFFFFF"/>
        <rFont val="Arial"/>
        <family val="2"/>
      </rPr>
      <t>Net</t>
    </r>
  </si>
  <si>
    <t>320 sf/seat</t>
  </si>
  <si>
    <t>gsa baseline 200 sf/seat (not applicable) = 55,000 sf</t>
  </si>
  <si>
    <t>Shared Support</t>
  </si>
  <si>
    <t>clinic</t>
  </si>
  <si>
    <t>department type</t>
  </si>
  <si>
    <t xml:space="preserve"> Support factor</t>
  </si>
  <si>
    <t>Raw Growth</t>
  </si>
  <si>
    <r>
      <t xml:space="preserve">Growth % </t>
    </r>
    <r>
      <rPr>
        <sz val="10"/>
        <color theme="0"/>
        <rFont val="Arial"/>
        <family val="2"/>
      </rPr>
      <t>over</t>
    </r>
    <r>
      <rPr>
        <b/>
        <sz val="10"/>
        <color theme="0"/>
        <rFont val="Arial"/>
        <family val="2"/>
      </rPr>
      <t xml:space="preserve"> 2019 Staff #</t>
    </r>
  </si>
  <si>
    <t>TOTAL SF with assumed circulation</t>
  </si>
  <si>
    <t>circulation factor (aka, % of total area)</t>
  </si>
  <si>
    <t>Circulation Breakout</t>
  </si>
  <si>
    <t>Staff Summary</t>
  </si>
  <si>
    <t>2040 Growth Projections</t>
  </si>
  <si>
    <r>
      <t xml:space="preserve">circulation SF (based on assumed </t>
    </r>
    <r>
      <rPr>
        <b/>
        <sz val="10"/>
        <color rgb="FFFFFFFF"/>
        <rFont val="Arial"/>
        <family val="2"/>
      </rPr>
      <t>1.45</t>
    </r>
    <r>
      <rPr>
        <sz val="10"/>
        <color indexed="9"/>
        <rFont val="Arial"/>
        <family val="2"/>
      </rPr>
      <t xml:space="preserve"> multiplier)</t>
    </r>
  </si>
  <si>
    <t>Open vs. closed workspaces</t>
  </si>
  <si>
    <t>1 doubles as courtroom</t>
  </si>
  <si>
    <t>supplies, computer, shirts, misc.</t>
  </si>
  <si>
    <t>included in main lobby</t>
  </si>
  <si>
    <t>1 to dental, 1 to child support</t>
  </si>
  <si>
    <t>Family Restroom Shower</t>
  </si>
  <si>
    <t>First Floor Mechanical Room</t>
  </si>
  <si>
    <t>second floor</t>
  </si>
  <si>
    <t>First Floor Electrical Room</t>
  </si>
  <si>
    <t>Second Floor Electrical Room</t>
  </si>
  <si>
    <t>Clinic - front desk work area</t>
  </si>
  <si>
    <t>Janitor closets and storage are represented in shared support tab</t>
  </si>
  <si>
    <t>see above</t>
  </si>
  <si>
    <t>see Q13</t>
  </si>
  <si>
    <t>see Q18</t>
  </si>
  <si>
    <t>2000 sf is mail/building support</t>
  </si>
  <si>
    <t>add 3000 sf for conference rooms</t>
  </si>
  <si>
    <t>first floor staff core</t>
  </si>
  <si>
    <t>second floor staff core</t>
  </si>
  <si>
    <t>training is approx 9000 SF</t>
  </si>
  <si>
    <t>staff</t>
  </si>
  <si>
    <t>guest</t>
  </si>
  <si>
    <t>does not include break room, wellness, building service, meeting spaces</t>
  </si>
  <si>
    <t>first floor building core</t>
  </si>
  <si>
    <t>first floor guest core</t>
  </si>
  <si>
    <t>second floor guest core</t>
  </si>
  <si>
    <t>second floor building core</t>
  </si>
  <si>
    <t>includes stairs and elevators</t>
  </si>
  <si>
    <t>2nd Floor Mechanical Room</t>
  </si>
  <si>
    <t>shows four actually 2 on both floors</t>
  </si>
  <si>
    <t>shows six actually 3 on both floors</t>
  </si>
  <si>
    <t>first floor</t>
  </si>
  <si>
    <t>TOTAL FIRST FLOOR</t>
  </si>
  <si>
    <t>TOTAL SECOND FLOOR</t>
  </si>
  <si>
    <t>TRAINING SUPPORT</t>
  </si>
  <si>
    <t>ALL TRAINING</t>
  </si>
  <si>
    <t>TYPE 4
8X10 WKST
81 SF</t>
  </si>
  <si>
    <t>TYPE 4
8x10 WKST
81 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</si>
</sst>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14"/>
      <name val="Times New Roman"/>
      <family val="1"/>
    </font>
    <font>
      <sz val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color indexed="10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u/>
      <sz val="7.5"/>
      <color theme="10"/>
      <name val="Arial"/>
      <family val="2"/>
    </font>
    <font>
      <sz val="11"/>
      <color rgb="FFFF0000"/>
      <name val="Arial"/>
      <family val="2"/>
    </font>
    <font>
      <u/>
      <sz val="7.5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1"/>
      <color rgb="FFFF000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1"/>
      <color theme="0"/>
      <name val="Arial"/>
      <family val="2"/>
    </font>
    <font>
      <u/>
      <sz val="7.5"/>
      <color theme="0"/>
      <name val="Arial"/>
      <family val="2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b/>
      <sz val="11"/>
      <color theme="1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2"/>
      <color rgb="FFFFFFFF"/>
      <name val="Arial"/>
      <family val="2"/>
    </font>
    <font>
      <b/>
      <sz val="10"/>
      <color rgb="FFFFFFFF"/>
      <name val="Arial"/>
      <family val="2"/>
    </font>
    <font>
      <b/>
      <sz val="12"/>
      <color indexed="23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5724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68D36"/>
        <bgColor indexed="64"/>
      </patternFill>
    </fill>
    <fill>
      <patternFill patternType="solid">
        <fgColor rgb="FF8189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D75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" fillId="0" borderId="0"/>
    <xf numFmtId="0" fontId="30" fillId="0" borderId="0"/>
    <xf numFmtId="0" fontId="34" fillId="0" borderId="0"/>
    <xf numFmtId="0" fontId="35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1101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7" fillId="0" borderId="0" xfId="0" applyFont="1" applyBorder="1" applyAlignment="1">
      <alignment wrapText="1"/>
    </xf>
    <xf numFmtId="0" fontId="8" fillId="0" borderId="0" xfId="0" applyFont="1" applyFill="1" applyBorder="1" applyAlignment="1"/>
    <xf numFmtId="0" fontId="0" fillId="0" borderId="0" xfId="0" applyBorder="1"/>
    <xf numFmtId="0" fontId="7" fillId="0" borderId="0" xfId="0" applyFont="1" applyBorder="1"/>
    <xf numFmtId="49" fontId="10" fillId="0" borderId="3" xfId="0" applyNumberFormat="1" applyFont="1" applyFill="1" applyBorder="1" applyAlignment="1"/>
    <xf numFmtId="0" fontId="0" fillId="0" borderId="4" xfId="0" applyFill="1" applyBorder="1" applyAlignment="1"/>
    <xf numFmtId="9" fontId="0" fillId="0" borderId="5" xfId="0" applyNumberFormat="1" applyBorder="1" applyAlignment="1">
      <alignment horizontal="center" vertical="center" wrapText="1"/>
    </xf>
    <xf numFmtId="0" fontId="12" fillId="0" borderId="7" xfId="0" applyFont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3" borderId="22" xfId="0" applyFont="1" applyFill="1" applyBorder="1" applyAlignment="1">
      <alignment horizontal="left"/>
    </xf>
    <xf numFmtId="0" fontId="10" fillId="3" borderId="32" xfId="0" applyFont="1" applyFill="1" applyBorder="1" applyAlignment="1">
      <alignment horizontal="left"/>
    </xf>
    <xf numFmtId="0" fontId="10" fillId="3" borderId="33" xfId="0" applyFont="1" applyFill="1" applyBorder="1"/>
    <xf numFmtId="0" fontId="10" fillId="0" borderId="34" xfId="0" applyFont="1" applyBorder="1" applyAlignment="1"/>
    <xf numFmtId="0" fontId="10" fillId="0" borderId="36" xfId="0" applyFont="1" applyBorder="1" applyAlignment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0" fillId="0" borderId="39" xfId="0" applyFont="1" applyFill="1" applyBorder="1" applyAlignment="1">
      <alignment horizontal="left"/>
    </xf>
    <xf numFmtId="0" fontId="10" fillId="0" borderId="40" xfId="0" applyFont="1" applyFill="1" applyBorder="1" applyAlignment="1">
      <alignment horizontal="left"/>
    </xf>
    <xf numFmtId="0" fontId="10" fillId="0" borderId="41" xfId="0" applyFont="1" applyBorder="1"/>
    <xf numFmtId="0" fontId="10" fillId="0" borderId="41" xfId="0" applyFont="1" applyBorder="1" applyAlignment="1"/>
    <xf numFmtId="0" fontId="10" fillId="0" borderId="33" xfId="0" applyFont="1" applyBorder="1" applyAlignment="1"/>
    <xf numFmtId="0" fontId="10" fillId="0" borderId="42" xfId="0" applyFont="1" applyBorder="1" applyAlignment="1"/>
    <xf numFmtId="0" fontId="10" fillId="0" borderId="43" xfId="0" applyFont="1" applyBorder="1" applyAlignment="1">
      <alignment horizontal="center" textRotation="90"/>
    </xf>
    <xf numFmtId="0" fontId="10" fillId="0" borderId="44" xfId="0" applyFont="1" applyBorder="1" applyAlignment="1">
      <alignment horizontal="center" textRotation="90"/>
    </xf>
    <xf numFmtId="0" fontId="14" fillId="4" borderId="45" xfId="0" applyFont="1" applyFill="1" applyBorder="1" applyAlignment="1"/>
    <xf numFmtId="0" fontId="15" fillId="4" borderId="45" xfId="0" applyFont="1" applyFill="1" applyBorder="1" applyAlignment="1"/>
    <xf numFmtId="0" fontId="14" fillId="4" borderId="44" xfId="0" applyFont="1" applyFill="1" applyBorder="1" applyAlignment="1">
      <alignment horizontal="center" wrapText="1"/>
    </xf>
    <xf numFmtId="0" fontId="14" fillId="4" borderId="46" xfId="0" applyFont="1" applyFill="1" applyBorder="1" applyAlignment="1">
      <alignment horizontal="center" wrapText="1"/>
    </xf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2" fillId="0" borderId="0" xfId="0" applyFont="1"/>
    <xf numFmtId="0" fontId="7" fillId="0" borderId="0" xfId="0" applyFont="1" applyFill="1" applyBorder="1" applyAlignment="1"/>
    <xf numFmtId="0" fontId="10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12" fillId="0" borderId="8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9" fontId="0" fillId="0" borderId="5" xfId="0" applyNumberForma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64" fontId="7" fillId="0" borderId="0" xfId="0" applyNumberFormat="1" applyFont="1" applyFill="1" applyBorder="1" applyAlignment="1">
      <alignment wrapText="1"/>
    </xf>
    <xf numFmtId="0" fontId="8" fillId="2" borderId="52" xfId="0" applyFont="1" applyFill="1" applyBorder="1" applyAlignment="1">
      <alignment horizontal="center"/>
    </xf>
    <xf numFmtId="0" fontId="8" fillId="2" borderId="56" xfId="0" applyFont="1" applyFill="1" applyBorder="1" applyAlignment="1">
      <alignment horizontal="center"/>
    </xf>
    <xf numFmtId="164" fontId="7" fillId="2" borderId="58" xfId="0" applyNumberFormat="1" applyFont="1" applyFill="1" applyBorder="1" applyAlignment="1">
      <alignment wrapText="1"/>
    </xf>
    <xf numFmtId="0" fontId="8" fillId="2" borderId="58" xfId="0" applyFont="1" applyFill="1" applyBorder="1" applyAlignment="1">
      <alignment wrapText="1"/>
    </xf>
    <xf numFmtId="0" fontId="8" fillId="2" borderId="53" xfId="0" applyFont="1" applyFill="1" applyBorder="1" applyAlignment="1">
      <alignment wrapText="1"/>
    </xf>
    <xf numFmtId="0" fontId="7" fillId="2" borderId="59" xfId="0" applyFont="1" applyFill="1" applyBorder="1" applyAlignment="1"/>
    <xf numFmtId="0" fontId="2" fillId="0" borderId="0" xfId="4"/>
    <xf numFmtId="0" fontId="2" fillId="0" borderId="0" xfId="4" applyAlignment="1"/>
    <xf numFmtId="0" fontId="2" fillId="0" borderId="0" xfId="4" applyFill="1" applyBorder="1"/>
    <xf numFmtId="0" fontId="2" fillId="0" borderId="0" xfId="4" applyFill="1" applyBorder="1" applyAlignment="1">
      <alignment wrapText="1"/>
    </xf>
    <xf numFmtId="0" fontId="17" fillId="0" borderId="0" xfId="4" applyFont="1" applyFill="1" applyBorder="1" applyAlignment="1">
      <alignment wrapText="1"/>
    </xf>
    <xf numFmtId="0" fontId="17" fillId="0" borderId="0" xfId="4" applyFont="1" applyFill="1" applyBorder="1" applyAlignment="1"/>
    <xf numFmtId="0" fontId="2" fillId="0" borderId="0" xfId="4" applyFill="1" applyBorder="1" applyAlignment="1">
      <alignment horizontal="center"/>
    </xf>
    <xf numFmtId="0" fontId="7" fillId="2" borderId="31" xfId="4" applyFont="1" applyFill="1" applyBorder="1" applyAlignment="1"/>
    <xf numFmtId="0" fontId="8" fillId="2" borderId="0" xfId="4" applyFont="1" applyFill="1" applyBorder="1" applyAlignment="1">
      <alignment wrapText="1"/>
    </xf>
    <xf numFmtId="3" fontId="7" fillId="3" borderId="24" xfId="4" applyNumberFormat="1" applyFont="1" applyFill="1" applyBorder="1" applyAlignment="1">
      <alignment wrapText="1"/>
    </xf>
    <xf numFmtId="0" fontId="8" fillId="2" borderId="0" xfId="4" applyFont="1" applyFill="1" applyBorder="1" applyAlignment="1">
      <alignment horizontal="center"/>
    </xf>
    <xf numFmtId="0" fontId="8" fillId="2" borderId="30" xfId="4" applyFont="1" applyFill="1" applyBorder="1" applyAlignment="1">
      <alignment horizontal="center"/>
    </xf>
    <xf numFmtId="0" fontId="7" fillId="2" borderId="26" xfId="4" applyFont="1" applyFill="1" applyBorder="1" applyAlignment="1"/>
    <xf numFmtId="0" fontId="8" fillId="2" borderId="24" xfId="4" applyFont="1" applyFill="1" applyBorder="1" applyAlignment="1">
      <alignment wrapText="1"/>
    </xf>
    <xf numFmtId="0" fontId="8" fillId="2" borderId="23" xfId="4" applyFont="1" applyFill="1" applyBorder="1" applyAlignment="1">
      <alignment wrapText="1"/>
    </xf>
    <xf numFmtId="0" fontId="8" fillId="2" borderId="2" xfId="4" applyFont="1" applyFill="1" applyBorder="1" applyAlignment="1">
      <alignment wrapText="1"/>
    </xf>
    <xf numFmtId="0" fontId="8" fillId="2" borderId="25" xfId="4" applyFont="1" applyFill="1" applyBorder="1" applyAlignment="1">
      <alignment horizontal="center"/>
    </xf>
    <xf numFmtId="0" fontId="10" fillId="0" borderId="0" xfId="4" applyFont="1" applyFill="1" applyBorder="1" applyAlignment="1">
      <alignment horizontal="center"/>
    </xf>
    <xf numFmtId="0" fontId="8" fillId="2" borderId="26" xfId="4" applyFont="1" applyFill="1" applyBorder="1" applyAlignment="1"/>
    <xf numFmtId="0" fontId="2" fillId="2" borderId="2" xfId="4" applyFill="1" applyBorder="1" applyAlignment="1"/>
    <xf numFmtId="0" fontId="2" fillId="2" borderId="2" xfId="4" applyFill="1" applyBorder="1" applyAlignment="1">
      <alignment horizontal="center"/>
    </xf>
    <xf numFmtId="0" fontId="2" fillId="2" borderId="2" xfId="4" applyFill="1" applyBorder="1"/>
    <xf numFmtId="0" fontId="2" fillId="2" borderId="24" xfId="4" applyFill="1" applyBorder="1" applyAlignment="1"/>
    <xf numFmtId="0" fontId="2" fillId="2" borderId="24" xfId="4" applyFill="1" applyBorder="1" applyAlignment="1">
      <alignment horizontal="center"/>
    </xf>
    <xf numFmtId="0" fontId="2" fillId="2" borderId="24" xfId="4" applyFill="1" applyBorder="1"/>
    <xf numFmtId="0" fontId="8" fillId="6" borderId="23" xfId="4" applyFont="1" applyFill="1" applyBorder="1" applyAlignment="1">
      <alignment wrapText="1"/>
    </xf>
    <xf numFmtId="0" fontId="2" fillId="0" borderId="0" xfId="4" applyFill="1" applyBorder="1" applyAlignment="1"/>
    <xf numFmtId="0" fontId="2" fillId="0" borderId="0" xfId="4" applyFont="1" applyFill="1" applyBorder="1"/>
    <xf numFmtId="0" fontId="8" fillId="2" borderId="25" xfId="4" applyFont="1" applyFill="1" applyBorder="1" applyAlignment="1"/>
    <xf numFmtId="0" fontId="8" fillId="2" borderId="23" xfId="4" applyFont="1" applyFill="1" applyBorder="1" applyAlignment="1">
      <alignment horizontal="left"/>
    </xf>
    <xf numFmtId="0" fontId="8" fillId="2" borderId="25" xfId="4" applyFont="1" applyFill="1" applyBorder="1" applyAlignment="1">
      <alignment horizontal="left"/>
    </xf>
    <xf numFmtId="0" fontId="8" fillId="2" borderId="26" xfId="4" applyFont="1" applyFill="1" applyBorder="1" applyAlignment="1">
      <alignment horizontal="right"/>
    </xf>
    <xf numFmtId="0" fontId="2" fillId="2" borderId="24" xfId="4" applyFont="1" applyFill="1" applyBorder="1" applyAlignment="1">
      <alignment horizontal="center"/>
    </xf>
    <xf numFmtId="0" fontId="2" fillId="2" borderId="24" xfId="4" applyFont="1" applyFill="1" applyBorder="1"/>
    <xf numFmtId="0" fontId="8" fillId="2" borderId="24" xfId="4" applyFont="1" applyFill="1" applyBorder="1" applyAlignment="1">
      <alignment horizontal="center"/>
    </xf>
    <xf numFmtId="0" fontId="8" fillId="2" borderId="20" xfId="4" applyFont="1" applyFill="1" applyBorder="1" applyAlignment="1">
      <alignment horizontal="center"/>
    </xf>
    <xf numFmtId="0" fontId="8" fillId="2" borderId="23" xfId="4" applyFont="1" applyFill="1" applyBorder="1" applyAlignment="1"/>
    <xf numFmtId="0" fontId="8" fillId="6" borderId="25" xfId="4" applyFont="1" applyFill="1" applyBorder="1" applyAlignment="1">
      <alignment horizontal="left"/>
    </xf>
    <xf numFmtId="0" fontId="10" fillId="2" borderId="24" xfId="4" applyFont="1" applyFill="1" applyBorder="1" applyAlignment="1">
      <alignment horizontal="left"/>
    </xf>
    <xf numFmtId="0" fontId="2" fillId="0" borderId="0" xfId="4" applyFont="1" applyFill="1" applyBorder="1" applyAlignment="1"/>
    <xf numFmtId="0" fontId="10" fillId="0" borderId="0" xfId="4" applyFont="1" applyFill="1" applyBorder="1" applyAlignment="1"/>
    <xf numFmtId="0" fontId="14" fillId="4" borderId="46" xfId="4" applyFont="1" applyFill="1" applyBorder="1" applyAlignment="1">
      <alignment horizontal="center" wrapText="1"/>
    </xf>
    <xf numFmtId="0" fontId="14" fillId="4" borderId="44" xfId="4" applyFont="1" applyFill="1" applyBorder="1" applyAlignment="1">
      <alignment horizontal="center" wrapText="1"/>
    </xf>
    <xf numFmtId="0" fontId="15" fillId="4" borderId="45" xfId="4" applyFont="1" applyFill="1" applyBorder="1" applyAlignment="1"/>
    <xf numFmtId="0" fontId="14" fillId="4" borderId="45" xfId="4" applyFont="1" applyFill="1" applyBorder="1" applyAlignment="1"/>
    <xf numFmtId="0" fontId="14" fillId="4" borderId="45" xfId="4" applyFont="1" applyFill="1" applyBorder="1" applyAlignment="1">
      <alignment vertical="center"/>
    </xf>
    <xf numFmtId="0" fontId="13" fillId="4" borderId="45" xfId="4" applyFont="1" applyFill="1" applyBorder="1" applyAlignment="1">
      <alignment vertical="center"/>
    </xf>
    <xf numFmtId="0" fontId="10" fillId="0" borderId="44" xfId="4" applyFont="1" applyBorder="1" applyAlignment="1">
      <alignment horizontal="center" textRotation="90"/>
    </xf>
    <xf numFmtId="0" fontId="10" fillId="0" borderId="43" xfId="4" applyFont="1" applyBorder="1" applyAlignment="1">
      <alignment horizontal="center" textRotation="90"/>
    </xf>
    <xf numFmtId="0" fontId="10" fillId="0" borderId="42" xfId="4" applyFont="1" applyBorder="1" applyAlignment="1"/>
    <xf numFmtId="0" fontId="10" fillId="0" borderId="33" xfId="4" applyFont="1" applyBorder="1" applyAlignment="1"/>
    <xf numFmtId="0" fontId="10" fillId="0" borderId="41" xfId="4" applyFont="1" applyBorder="1" applyAlignment="1"/>
    <xf numFmtId="0" fontId="10" fillId="0" borderId="41" xfId="4" applyFont="1" applyBorder="1"/>
    <xf numFmtId="0" fontId="10" fillId="0" borderId="40" xfId="4" applyFont="1" applyFill="1" applyBorder="1" applyAlignment="1">
      <alignment horizontal="left"/>
    </xf>
    <xf numFmtId="0" fontId="10" fillId="0" borderId="39" xfId="4" applyFont="1" applyFill="1" applyBorder="1" applyAlignment="1">
      <alignment horizontal="left"/>
    </xf>
    <xf numFmtId="0" fontId="2" fillId="0" borderId="38" xfId="4" applyBorder="1" applyAlignment="1">
      <alignment horizontal="center"/>
    </xf>
    <xf numFmtId="0" fontId="2" fillId="0" borderId="37" xfId="4" applyBorder="1" applyAlignment="1">
      <alignment horizontal="center"/>
    </xf>
    <xf numFmtId="0" fontId="10" fillId="0" borderId="36" xfId="4" applyFont="1" applyBorder="1" applyAlignment="1"/>
    <xf numFmtId="0" fontId="10" fillId="0" borderId="34" xfId="4" applyFont="1" applyBorder="1" applyAlignment="1"/>
    <xf numFmtId="0" fontId="10" fillId="3" borderId="33" xfId="4" applyFont="1" applyFill="1" applyBorder="1"/>
    <xf numFmtId="0" fontId="10" fillId="3" borderId="32" xfId="4" applyFont="1" applyFill="1" applyBorder="1" applyAlignment="1">
      <alignment horizontal="left"/>
    </xf>
    <xf numFmtId="0" fontId="10" fillId="3" borderId="22" xfId="4" applyFont="1" applyFill="1" applyBorder="1" applyAlignment="1">
      <alignment horizontal="left"/>
    </xf>
    <xf numFmtId="0" fontId="2" fillId="0" borderId="22" xfId="4" applyBorder="1" applyAlignment="1">
      <alignment horizontal="center"/>
    </xf>
    <xf numFmtId="3" fontId="7" fillId="3" borderId="24" xfId="4" applyNumberFormat="1" applyFont="1" applyFill="1" applyBorder="1" applyAlignment="1">
      <alignment horizontal="center"/>
    </xf>
    <xf numFmtId="0" fontId="7" fillId="3" borderId="32" xfId="4" applyFont="1" applyFill="1" applyBorder="1" applyAlignment="1">
      <alignment horizontal="left"/>
    </xf>
    <xf numFmtId="0" fontId="7" fillId="3" borderId="22" xfId="4" applyFont="1" applyFill="1" applyBorder="1" applyAlignment="1">
      <alignment horizontal="left"/>
    </xf>
    <xf numFmtId="0" fontId="8" fillId="0" borderId="13" xfId="4" applyFont="1" applyBorder="1" applyAlignment="1">
      <alignment horizontal="center"/>
    </xf>
    <xf numFmtId="0" fontId="8" fillId="0" borderId="29" xfId="4" applyFont="1" applyBorder="1" applyAlignment="1">
      <alignment horizontal="center"/>
    </xf>
    <xf numFmtId="3" fontId="8" fillId="0" borderId="36" xfId="4" applyNumberFormat="1" applyFont="1" applyBorder="1" applyAlignment="1">
      <alignment horizontal="center"/>
    </xf>
    <xf numFmtId="3" fontId="7" fillId="0" borderId="35" xfId="4" applyNumberFormat="1" applyFont="1" applyBorder="1" applyAlignment="1">
      <alignment horizontal="center"/>
    </xf>
    <xf numFmtId="3" fontId="7" fillId="0" borderId="33" xfId="4" applyNumberFormat="1" applyFont="1" applyBorder="1" applyAlignment="1">
      <alignment horizontal="center"/>
    </xf>
    <xf numFmtId="3" fontId="7" fillId="0" borderId="34" xfId="4" applyNumberFormat="1" applyFont="1" applyBorder="1" applyAlignment="1">
      <alignment horizontal="center"/>
    </xf>
    <xf numFmtId="3" fontId="8" fillId="0" borderId="32" xfId="4" applyNumberFormat="1" applyFont="1" applyFill="1" applyBorder="1"/>
    <xf numFmtId="0" fontId="8" fillId="0" borderId="32" xfId="4" applyFont="1" applyFill="1" applyBorder="1"/>
    <xf numFmtId="0" fontId="8" fillId="0" borderId="2" xfId="4" applyFont="1" applyFill="1" applyBorder="1"/>
    <xf numFmtId="0" fontId="8" fillId="0" borderId="22" xfId="4" applyFont="1" applyBorder="1"/>
    <xf numFmtId="0" fontId="8" fillId="0" borderId="31" xfId="4" applyFont="1" applyBorder="1" applyAlignment="1">
      <alignment horizontal="center"/>
    </xf>
    <xf numFmtId="0" fontId="8" fillId="0" borderId="30" xfId="4" applyFont="1" applyBorder="1" applyAlignment="1">
      <alignment horizontal="center"/>
    </xf>
    <xf numFmtId="3" fontId="8" fillId="3" borderId="17" xfId="4" applyNumberFormat="1" applyFont="1" applyFill="1" applyBorder="1" applyAlignment="1">
      <alignment horizontal="center"/>
    </xf>
    <xf numFmtId="3" fontId="8" fillId="3" borderId="24" xfId="4" quotePrefix="1" applyNumberFormat="1" applyFont="1" applyFill="1" applyBorder="1" applyAlignment="1">
      <alignment horizontal="center"/>
    </xf>
    <xf numFmtId="0" fontId="7" fillId="3" borderId="2" xfId="4" applyFont="1" applyFill="1" applyBorder="1" applyAlignment="1">
      <alignment horizontal="left"/>
    </xf>
    <xf numFmtId="0" fontId="8" fillId="0" borderId="28" xfId="4" applyFont="1" applyBorder="1" applyAlignment="1">
      <alignment horizontal="center"/>
    </xf>
    <xf numFmtId="0" fontId="8" fillId="0" borderId="27" xfId="4" applyFont="1" applyBorder="1" applyAlignment="1">
      <alignment horizontal="center"/>
    </xf>
    <xf numFmtId="0" fontId="2" fillId="0" borderId="0" xfId="4" applyFont="1"/>
    <xf numFmtId="0" fontId="8" fillId="2" borderId="26" xfId="4" applyFont="1" applyFill="1" applyBorder="1" applyAlignment="1">
      <alignment horizontal="center"/>
    </xf>
    <xf numFmtId="0" fontId="8" fillId="2" borderId="23" xfId="4" applyFont="1" applyFill="1" applyBorder="1" applyAlignment="1">
      <alignment horizontal="center"/>
    </xf>
    <xf numFmtId="3" fontId="8" fillId="2" borderId="17" xfId="4" applyNumberFormat="1" applyFont="1" applyFill="1" applyBorder="1" applyAlignment="1">
      <alignment horizontal="center"/>
    </xf>
    <xf numFmtId="3" fontId="8" fillId="2" borderId="24" xfId="4" quotePrefix="1" applyNumberFormat="1" applyFont="1" applyFill="1" applyBorder="1" applyAlignment="1">
      <alignment horizontal="center"/>
    </xf>
    <xf numFmtId="3" fontId="7" fillId="2" borderId="24" xfId="4" applyNumberFormat="1" applyFont="1" applyFill="1" applyBorder="1" applyAlignment="1">
      <alignment horizontal="center"/>
    </xf>
    <xf numFmtId="0" fontId="8" fillId="2" borderId="2" xfId="4" applyFont="1" applyFill="1" applyBorder="1" applyAlignment="1">
      <alignment horizontal="left"/>
    </xf>
    <xf numFmtId="0" fontId="8" fillId="2" borderId="22" xfId="4" applyFont="1" applyFill="1" applyBorder="1" applyAlignment="1">
      <alignment horizontal="left"/>
    </xf>
    <xf numFmtId="0" fontId="8" fillId="2" borderId="21" xfId="4" applyFont="1" applyFill="1" applyBorder="1" applyAlignment="1">
      <alignment horizontal="center"/>
    </xf>
    <xf numFmtId="0" fontId="2" fillId="0" borderId="0" xfId="4" applyBorder="1" applyAlignment="1">
      <alignment horizontal="center"/>
    </xf>
    <xf numFmtId="0" fontId="2" fillId="0" borderId="0" xfId="4" applyFill="1"/>
    <xf numFmtId="0" fontId="2" fillId="0" borderId="0" xfId="4" applyFont="1" applyFill="1"/>
    <xf numFmtId="3" fontId="8" fillId="0" borderId="26" xfId="4" applyNumberFormat="1" applyFont="1" applyBorder="1" applyAlignment="1">
      <alignment horizontal="center"/>
    </xf>
    <xf numFmtId="3" fontId="7" fillId="0" borderId="25" xfId="4" applyNumberFormat="1" applyFont="1" applyBorder="1" applyAlignment="1">
      <alignment horizontal="center"/>
    </xf>
    <xf numFmtId="3" fontId="7" fillId="0" borderId="24" xfId="4" applyNumberFormat="1" applyFont="1" applyBorder="1" applyAlignment="1">
      <alignment horizontal="center"/>
    </xf>
    <xf numFmtId="0" fontId="7" fillId="0" borderId="0" xfId="4" applyFont="1" applyBorder="1" applyAlignment="1">
      <alignment horizontal="left"/>
    </xf>
    <xf numFmtId="0" fontId="7" fillId="0" borderId="22" xfId="4" applyFont="1" applyBorder="1" applyAlignment="1">
      <alignment horizontal="left"/>
    </xf>
    <xf numFmtId="3" fontId="8" fillId="3" borderId="24" xfId="4" applyNumberFormat="1" applyFont="1" applyFill="1" applyBorder="1" applyAlignment="1">
      <alignment horizontal="center"/>
    </xf>
    <xf numFmtId="0" fontId="8" fillId="0" borderId="28" xfId="4" applyFont="1" applyFill="1" applyBorder="1" applyAlignment="1">
      <alignment horizontal="center"/>
    </xf>
    <xf numFmtId="0" fontId="8" fillId="0" borderId="27" xfId="4" applyFont="1" applyFill="1" applyBorder="1" applyAlignment="1">
      <alignment horizontal="center"/>
    </xf>
    <xf numFmtId="0" fontId="2" fillId="0" borderId="0" xfId="4" quotePrefix="1" applyNumberFormat="1"/>
    <xf numFmtId="0" fontId="2" fillId="0" borderId="0" xfId="4" quotePrefix="1" applyNumberFormat="1" applyAlignment="1">
      <alignment horizontal="center"/>
    </xf>
    <xf numFmtId="14" fontId="2" fillId="0" borderId="0" xfId="4" applyNumberFormat="1" applyAlignment="1">
      <alignment horizontal="center"/>
    </xf>
    <xf numFmtId="3" fontId="8" fillId="2" borderId="26" xfId="4" applyNumberFormat="1" applyFont="1" applyFill="1" applyBorder="1" applyAlignment="1">
      <alignment horizontal="center"/>
    </xf>
    <xf numFmtId="3" fontId="8" fillId="2" borderId="25" xfId="4" applyNumberFormat="1" applyFont="1" applyFill="1" applyBorder="1" applyAlignment="1">
      <alignment horizontal="center"/>
    </xf>
    <xf numFmtId="3" fontId="8" fillId="2" borderId="24" xfId="4" applyNumberFormat="1" applyFont="1" applyFill="1" applyBorder="1" applyAlignment="1">
      <alignment horizontal="center"/>
    </xf>
    <xf numFmtId="3" fontId="8" fillId="2" borderId="23" xfId="4" applyNumberFormat="1" applyFont="1" applyFill="1" applyBorder="1" applyAlignment="1">
      <alignment horizontal="center"/>
    </xf>
    <xf numFmtId="3" fontId="8" fillId="2" borderId="16" xfId="4" quotePrefix="1" applyNumberFormat="1" applyFont="1" applyFill="1" applyBorder="1" applyAlignment="1">
      <alignment horizontal="center"/>
    </xf>
    <xf numFmtId="0" fontId="2" fillId="2" borderId="16" xfId="4" quotePrefix="1" applyNumberFormat="1" applyFill="1" applyBorder="1" applyAlignment="1">
      <alignment horizontal="center"/>
    </xf>
    <xf numFmtId="0" fontId="2" fillId="2" borderId="23" xfId="4" quotePrefix="1" applyNumberFormat="1" applyFill="1" applyBorder="1" applyAlignment="1">
      <alignment horizontal="center"/>
    </xf>
    <xf numFmtId="0" fontId="2" fillId="2" borderId="22" xfId="4" quotePrefix="1" applyNumberFormat="1" applyFill="1" applyBorder="1"/>
    <xf numFmtId="0" fontId="2" fillId="2" borderId="23" xfId="4" quotePrefix="1" applyNumberFormat="1" applyFont="1" applyFill="1" applyBorder="1" applyAlignment="1">
      <alignment horizontal="center"/>
    </xf>
    <xf numFmtId="0" fontId="2" fillId="2" borderId="22" xfId="4" applyNumberFormat="1" applyFont="1" applyFill="1" applyBorder="1"/>
    <xf numFmtId="0" fontId="2" fillId="2" borderId="23" xfId="4" applyNumberFormat="1" applyFont="1" applyFill="1" applyBorder="1" applyAlignment="1">
      <alignment horizontal="right"/>
    </xf>
    <xf numFmtId="0" fontId="2" fillId="2" borderId="23" xfId="4" quotePrefix="1" applyNumberFormat="1" applyFont="1" applyFill="1" applyBorder="1" applyAlignment="1">
      <alignment horizontal="right"/>
    </xf>
    <xf numFmtId="0" fontId="2" fillId="2" borderId="16" xfId="4" quotePrefix="1" applyFill="1" applyBorder="1" applyAlignment="1">
      <alignment horizontal="center"/>
    </xf>
    <xf numFmtId="1" fontId="2" fillId="2" borderId="16" xfId="4" quotePrefix="1" applyNumberFormat="1" applyFill="1" applyBorder="1" applyAlignment="1">
      <alignment horizontal="center"/>
    </xf>
    <xf numFmtId="0" fontId="22" fillId="2" borderId="19" xfId="4" applyFont="1" applyFill="1" applyBorder="1" applyAlignment="1">
      <alignment horizontal="center"/>
    </xf>
    <xf numFmtId="0" fontId="22" fillId="2" borderId="18" xfId="4" applyFont="1" applyFill="1" applyBorder="1" applyAlignment="1">
      <alignment horizontal="center"/>
    </xf>
    <xf numFmtId="0" fontId="22" fillId="2" borderId="17" xfId="4" applyFont="1" applyFill="1" applyBorder="1" applyAlignment="1">
      <alignment horizontal="center"/>
    </xf>
    <xf numFmtId="0" fontId="8" fillId="2" borderId="17" xfId="4" applyFont="1" applyFill="1" applyBorder="1" applyAlignment="1">
      <alignment horizontal="center"/>
    </xf>
    <xf numFmtId="0" fontId="22" fillId="2" borderId="16" xfId="4" applyFont="1" applyFill="1" applyBorder="1" applyAlignment="1">
      <alignment horizontal="center"/>
    </xf>
    <xf numFmtId="1" fontId="2" fillId="2" borderId="16" xfId="4" quotePrefix="1" applyNumberFormat="1" applyFont="1" applyFill="1" applyBorder="1" applyAlignment="1">
      <alignment horizontal="center"/>
    </xf>
    <xf numFmtId="0" fontId="24" fillId="2" borderId="16" xfId="4" quotePrefix="1" applyNumberFormat="1" applyFont="1" applyFill="1" applyBorder="1" applyAlignment="1">
      <alignment horizontal="center"/>
    </xf>
    <xf numFmtId="0" fontId="2" fillId="2" borderId="15" xfId="4" quotePrefix="1" applyNumberFormat="1" applyFont="1" applyFill="1" applyBorder="1" applyAlignment="1">
      <alignment horizontal="right"/>
    </xf>
    <xf numFmtId="0" fontId="2" fillId="2" borderId="14" xfId="4" applyNumberFormat="1" applyFont="1" applyFill="1" applyBorder="1"/>
    <xf numFmtId="0" fontId="7" fillId="0" borderId="0" xfId="4" applyFont="1" applyBorder="1"/>
    <xf numFmtId="0" fontId="12" fillId="0" borderId="0" xfId="4" applyFont="1" applyFill="1" applyBorder="1" applyAlignment="1">
      <alignment horizontal="center" wrapText="1"/>
    </xf>
    <xf numFmtId="0" fontId="12" fillId="0" borderId="12" xfId="4" applyFont="1" applyBorder="1" applyAlignment="1">
      <alignment wrapText="1"/>
    </xf>
    <xf numFmtId="0" fontId="12" fillId="0" borderId="11" xfId="4" applyFont="1" applyBorder="1" applyAlignment="1">
      <alignment wrapText="1"/>
    </xf>
    <xf numFmtId="0" fontId="12" fillId="0" borderId="10" xfId="4" applyFont="1" applyFill="1" applyBorder="1" applyAlignment="1">
      <alignment wrapText="1"/>
    </xf>
    <xf numFmtId="0" fontId="8" fillId="0" borderId="9" xfId="4" applyFont="1" applyBorder="1" applyAlignment="1">
      <alignment horizontal="right" textRotation="90"/>
    </xf>
    <xf numFmtId="9" fontId="2" fillId="0" borderId="5" xfId="4" applyNumberFormat="1" applyFont="1" applyBorder="1" applyAlignment="1">
      <alignment horizontal="center" vertical="center" wrapText="1"/>
    </xf>
    <xf numFmtId="9" fontId="2" fillId="0" borderId="5" xfId="4" applyNumberForma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/>
    </xf>
    <xf numFmtId="0" fontId="12" fillId="0" borderId="0" xfId="4" applyFont="1" applyFill="1" applyBorder="1" applyAlignment="1">
      <alignment wrapText="1"/>
    </xf>
    <xf numFmtId="0" fontId="12" fillId="7" borderId="6" xfId="4" applyFont="1" applyFill="1" applyBorder="1" applyAlignment="1">
      <alignment wrapText="1"/>
    </xf>
    <xf numFmtId="0" fontId="12" fillId="7" borderId="8" xfId="4" applyFont="1" applyFill="1" applyBorder="1" applyAlignment="1">
      <alignment wrapText="1"/>
    </xf>
    <xf numFmtId="0" fontId="12" fillId="0" borderId="7" xfId="4" applyFont="1" applyBorder="1" applyAlignment="1">
      <alignment wrapText="1"/>
    </xf>
    <xf numFmtId="0" fontId="2" fillId="0" borderId="4" xfId="4" applyFill="1" applyBorder="1" applyAlignment="1"/>
    <xf numFmtId="49" fontId="10" fillId="0" borderId="3" xfId="4" applyNumberFormat="1" applyFont="1" applyFill="1" applyBorder="1" applyAlignment="1"/>
    <xf numFmtId="0" fontId="7" fillId="0" borderId="0" xfId="4" applyFont="1" applyFill="1" applyBorder="1" applyAlignment="1">
      <alignment wrapText="1"/>
    </xf>
    <xf numFmtId="0" fontId="7" fillId="0" borderId="0" xfId="4" applyFont="1" applyBorder="1" applyAlignment="1">
      <alignment wrapText="1"/>
    </xf>
    <xf numFmtId="0" fontId="2" fillId="0" borderId="0" xfId="4" applyBorder="1"/>
    <xf numFmtId="0" fontId="2" fillId="6" borderId="0" xfId="4" applyFill="1"/>
    <xf numFmtId="0" fontId="7" fillId="2" borderId="1" xfId="4" applyFont="1" applyFill="1" applyBorder="1" applyAlignment="1"/>
    <xf numFmtId="0" fontId="8" fillId="0" borderId="0" xfId="4" applyFont="1" applyFill="1" applyBorder="1" applyAlignment="1"/>
    <xf numFmtId="0" fontId="8" fillId="0" borderId="0" xfId="4" applyFont="1" applyBorder="1"/>
    <xf numFmtId="0" fontId="8" fillId="0" borderId="0" xfId="4" applyFont="1" applyAlignment="1"/>
    <xf numFmtId="0" fontId="7" fillId="0" borderId="0" xfId="4" applyFont="1" applyAlignment="1">
      <alignment horizontal="left"/>
    </xf>
    <xf numFmtId="0" fontId="7" fillId="0" borderId="0" xfId="4" applyFont="1"/>
    <xf numFmtId="0" fontId="8" fillId="0" borderId="0" xfId="4" applyFont="1"/>
    <xf numFmtId="18" fontId="7" fillId="0" borderId="32" xfId="4" applyNumberFormat="1" applyFont="1" applyBorder="1" applyAlignment="1">
      <alignment horizontal="right"/>
    </xf>
    <xf numFmtId="0" fontId="8" fillId="0" borderId="32" xfId="4" applyFont="1" applyBorder="1" applyAlignment="1">
      <alignment horizontal="right"/>
    </xf>
    <xf numFmtId="0" fontId="8" fillId="0" borderId="0" xfId="4" applyFont="1" applyBorder="1" applyAlignment="1"/>
    <xf numFmtId="0" fontId="7" fillId="0" borderId="0" xfId="4" applyFont="1" applyBorder="1" applyAlignment="1"/>
    <xf numFmtId="0" fontId="7" fillId="0" borderId="1" xfId="4" applyFont="1" applyBorder="1" applyAlignment="1">
      <alignment horizontal="right"/>
    </xf>
    <xf numFmtId="14" fontId="8" fillId="0" borderId="1" xfId="4" applyNumberFormat="1" applyFont="1" applyBorder="1" applyAlignment="1"/>
    <xf numFmtId="0" fontId="7" fillId="0" borderId="0" xfId="4" applyFont="1" applyAlignment="1"/>
    <xf numFmtId="14" fontId="9" fillId="0" borderId="0" xfId="4" applyNumberFormat="1" applyFont="1" applyBorder="1" applyAlignment="1"/>
    <xf numFmtId="0" fontId="6" fillId="0" borderId="0" xfId="4" applyFont="1" applyAlignment="1"/>
    <xf numFmtId="0" fontId="5" fillId="0" borderId="0" xfId="4" applyFont="1" applyAlignment="1"/>
    <xf numFmtId="0" fontId="4" fillId="0" borderId="0" xfId="4" applyFont="1" applyAlignment="1"/>
    <xf numFmtId="0" fontId="3" fillId="0" borderId="0" xfId="4" applyFont="1"/>
    <xf numFmtId="0" fontId="2" fillId="0" borderId="0" xfId="4" applyBorder="1" applyAlignment="1"/>
    <xf numFmtId="3" fontId="7" fillId="0" borderId="55" xfId="4" applyNumberFormat="1" applyFont="1" applyBorder="1" applyAlignment="1">
      <alignment horizontal="center"/>
    </xf>
    <xf numFmtId="9" fontId="7" fillId="0" borderId="4" xfId="4" applyNumberFormat="1" applyFont="1" applyBorder="1" applyAlignment="1">
      <alignment horizontal="center" vertical="center"/>
    </xf>
    <xf numFmtId="3" fontId="10" fillId="0" borderId="3" xfId="4" applyNumberFormat="1" applyFont="1" applyBorder="1" applyAlignment="1">
      <alignment horizontal="center" vertical="center" wrapText="1"/>
    </xf>
    <xf numFmtId="3" fontId="8" fillId="8" borderId="9" xfId="4" applyNumberFormat="1" applyFont="1" applyFill="1" applyBorder="1" applyAlignment="1">
      <alignment horizontal="center" vertical="center"/>
    </xf>
    <xf numFmtId="0" fontId="10" fillId="0" borderId="0" xfId="4" applyFont="1"/>
    <xf numFmtId="3" fontId="7" fillId="3" borderId="49" xfId="4" applyNumberFormat="1" applyFont="1" applyFill="1" applyBorder="1" applyAlignment="1">
      <alignment horizontal="center" vertical="center"/>
    </xf>
    <xf numFmtId="3" fontId="27" fillId="3" borderId="49" xfId="4" applyNumberFormat="1" applyFont="1" applyFill="1" applyBorder="1" applyAlignment="1">
      <alignment horizontal="center" vertical="center"/>
    </xf>
    <xf numFmtId="3" fontId="7" fillId="3" borderId="49" xfId="4" applyNumberFormat="1" applyFont="1" applyFill="1" applyBorder="1" applyAlignment="1">
      <alignment horizontal="center"/>
    </xf>
    <xf numFmtId="0" fontId="2" fillId="2" borderId="49" xfId="4" applyFill="1" applyBorder="1" applyAlignment="1"/>
    <xf numFmtId="0" fontId="2" fillId="2" borderId="49" xfId="4" applyFill="1" applyBorder="1"/>
    <xf numFmtId="3" fontId="2" fillId="2" borderId="49" xfId="4" applyNumberFormat="1" applyFill="1" applyBorder="1" applyAlignment="1">
      <alignment horizontal="center"/>
    </xf>
    <xf numFmtId="0" fontId="2" fillId="2" borderId="22" xfId="4" applyFont="1" applyFill="1" applyBorder="1"/>
    <xf numFmtId="3" fontId="2" fillId="2" borderId="49" xfId="4" quotePrefix="1" applyNumberFormat="1" applyFill="1" applyBorder="1" applyAlignment="1">
      <alignment horizontal="center"/>
    </xf>
    <xf numFmtId="3" fontId="2" fillId="2" borderId="49" xfId="4" quotePrefix="1" applyNumberFormat="1" applyFont="1" applyFill="1" applyBorder="1" applyAlignment="1">
      <alignment horizontal="center"/>
    </xf>
    <xf numFmtId="3" fontId="2" fillId="2" borderId="21" xfId="4" quotePrefix="1" applyNumberFormat="1" applyFill="1" applyBorder="1" applyAlignment="1">
      <alignment horizontal="center"/>
    </xf>
    <xf numFmtId="3" fontId="2" fillId="2" borderId="2" xfId="4" quotePrefix="1" applyNumberFormat="1" applyFill="1" applyBorder="1" applyAlignment="1">
      <alignment horizontal="center"/>
    </xf>
    <xf numFmtId="3" fontId="2" fillId="2" borderId="48" xfId="4" quotePrefix="1" applyNumberFormat="1" applyFill="1" applyBorder="1" applyAlignment="1">
      <alignment horizontal="center"/>
    </xf>
    <xf numFmtId="3" fontId="2" fillId="2" borderId="0" xfId="4" quotePrefix="1" applyNumberFormat="1" applyFill="1" applyBorder="1" applyAlignment="1">
      <alignment horizontal="center"/>
    </xf>
    <xf numFmtId="0" fontId="12" fillId="0" borderId="47" xfId="4" applyFont="1" applyBorder="1" applyAlignment="1">
      <alignment wrapText="1"/>
    </xf>
    <xf numFmtId="0" fontId="19" fillId="4" borderId="12" xfId="4" applyFont="1" applyFill="1" applyBorder="1" applyAlignment="1">
      <alignment horizontal="center" vertical="center" wrapText="1"/>
    </xf>
    <xf numFmtId="0" fontId="19" fillId="4" borderId="47" xfId="4" applyFont="1" applyFill="1" applyBorder="1" applyAlignment="1">
      <alignment horizontal="center" vertical="center" wrapText="1"/>
    </xf>
    <xf numFmtId="0" fontId="19" fillId="4" borderId="60" xfId="4" applyFont="1" applyFill="1" applyBorder="1" applyAlignment="1">
      <alignment horizontal="center" vertical="center" wrapText="1"/>
    </xf>
    <xf numFmtId="0" fontId="2" fillId="0" borderId="7" xfId="4" applyBorder="1" applyAlignment="1">
      <alignment horizontal="right" vertical="center" wrapText="1" indent="1"/>
    </xf>
    <xf numFmtId="9" fontId="2" fillId="0" borderId="6" xfId="4" applyNumberFormat="1" applyBorder="1" applyAlignment="1">
      <alignment horizontal="center" vertical="center" wrapText="1"/>
    </xf>
    <xf numFmtId="3" fontId="19" fillId="0" borderId="0" xfId="4" applyNumberFormat="1" applyFont="1" applyFill="1"/>
    <xf numFmtId="0" fontId="7" fillId="0" borderId="0" xfId="4" applyFont="1" applyFill="1" applyAlignment="1"/>
    <xf numFmtId="0" fontId="8" fillId="0" borderId="0" xfId="4" applyFont="1" applyFill="1" applyAlignment="1"/>
    <xf numFmtId="3" fontId="2" fillId="0" borderId="0" xfId="4" applyNumberFormat="1" applyFill="1"/>
    <xf numFmtId="0" fontId="2" fillId="0" borderId="0" xfId="4" applyFont="1" applyFill="1" applyAlignment="1"/>
    <xf numFmtId="0" fontId="7" fillId="0" borderId="0" xfId="4" applyFont="1" applyAlignment="1">
      <alignment horizontal="right"/>
    </xf>
    <xf numFmtId="3" fontId="7" fillId="0" borderId="0" xfId="4" applyNumberFormat="1" applyFont="1" applyFill="1" applyBorder="1" applyAlignment="1">
      <alignment horizontal="center"/>
    </xf>
    <xf numFmtId="0" fontId="2" fillId="0" borderId="0" xfId="4" applyFill="1" applyAlignment="1"/>
    <xf numFmtId="0" fontId="8" fillId="9" borderId="1" xfId="4" applyFont="1" applyFill="1" applyBorder="1"/>
    <xf numFmtId="0" fontId="8" fillId="9" borderId="1" xfId="4" quotePrefix="1" applyFont="1" applyFill="1" applyBorder="1"/>
    <xf numFmtId="0" fontId="15" fillId="4" borderId="5" xfId="4" applyFont="1" applyFill="1" applyBorder="1" applyAlignment="1">
      <alignment horizontal="center" vertical="center" textRotation="90" wrapText="1"/>
    </xf>
    <xf numFmtId="0" fontId="8" fillId="0" borderId="0" xfId="4" applyFont="1" applyAlignment="1">
      <alignment horizontal="right"/>
    </xf>
    <xf numFmtId="0" fontId="8" fillId="0" borderId="0" xfId="4" applyFont="1" applyAlignment="1"/>
    <xf numFmtId="0" fontId="8" fillId="6" borderId="25" xfId="4" applyFont="1" applyFill="1" applyBorder="1" applyAlignment="1">
      <alignment wrapText="1"/>
    </xf>
    <xf numFmtId="0" fontId="2" fillId="6" borderId="23" xfId="4" applyFill="1" applyBorder="1" applyAlignment="1">
      <alignment wrapText="1"/>
    </xf>
    <xf numFmtId="0" fontId="8" fillId="2" borderId="25" xfId="4" applyFont="1" applyFill="1" applyBorder="1" applyAlignment="1">
      <alignment wrapText="1"/>
    </xf>
    <xf numFmtId="0" fontId="2" fillId="0" borderId="2" xfId="4" applyBorder="1" applyAlignment="1"/>
    <xf numFmtId="0" fontId="8" fillId="2" borderId="1" xfId="4" applyFont="1" applyFill="1" applyBorder="1" applyAlignment="1"/>
    <xf numFmtId="0" fontId="2" fillId="0" borderId="1" xfId="4" applyBorder="1" applyAlignment="1"/>
    <xf numFmtId="0" fontId="8" fillId="2" borderId="22" xfId="4" applyFont="1" applyFill="1" applyBorder="1" applyAlignment="1">
      <alignment horizontal="center"/>
    </xf>
    <xf numFmtId="0" fontId="2" fillId="0" borderId="21" xfId="4" applyBorder="1" applyAlignment="1">
      <alignment horizontal="center"/>
    </xf>
    <xf numFmtId="0" fontId="2" fillId="0" borderId="0" xfId="4" applyAlignment="1"/>
    <xf numFmtId="0" fontId="12" fillId="7" borderId="50" xfId="4" applyFont="1" applyFill="1" applyBorder="1" applyAlignment="1">
      <alignment wrapText="1"/>
    </xf>
    <xf numFmtId="3" fontId="2" fillId="2" borderId="14" xfId="4" quotePrefix="1" applyNumberFormat="1" applyFill="1" applyBorder="1" applyAlignment="1">
      <alignment horizontal="center"/>
    </xf>
    <xf numFmtId="3" fontId="2" fillId="2" borderId="22" xfId="4" quotePrefix="1" applyNumberFormat="1" applyFill="1" applyBorder="1" applyAlignment="1">
      <alignment horizontal="center"/>
    </xf>
    <xf numFmtId="0" fontId="2" fillId="2" borderId="22" xfId="4" applyFill="1" applyBorder="1" applyAlignment="1"/>
    <xf numFmtId="3" fontId="7" fillId="3" borderId="22" xfId="4" applyNumberFormat="1" applyFont="1" applyFill="1" applyBorder="1" applyAlignment="1">
      <alignment horizontal="center" vertical="center"/>
    </xf>
    <xf numFmtId="3" fontId="8" fillId="0" borderId="53" xfId="4" applyNumberFormat="1" applyFont="1" applyBorder="1" applyAlignment="1">
      <alignment horizontal="center"/>
    </xf>
    <xf numFmtId="0" fontId="12" fillId="0" borderId="9" xfId="4" applyFont="1" applyFill="1" applyBorder="1" applyAlignment="1">
      <alignment wrapText="1"/>
    </xf>
    <xf numFmtId="0" fontId="2" fillId="0" borderId="9" xfId="4" applyFill="1" applyBorder="1" applyAlignment="1">
      <alignment horizontal="center"/>
    </xf>
    <xf numFmtId="10" fontId="2" fillId="0" borderId="48" xfId="4" applyNumberFormat="1" applyFill="1" applyBorder="1" applyAlignment="1">
      <alignment horizontal="center"/>
    </xf>
    <xf numFmtId="10" fontId="2" fillId="0" borderId="49" xfId="4" applyNumberFormat="1" applyFill="1" applyBorder="1" applyAlignment="1">
      <alignment horizontal="center"/>
    </xf>
    <xf numFmtId="0" fontId="2" fillId="0" borderId="49" xfId="4" applyBorder="1"/>
    <xf numFmtId="0" fontId="10" fillId="0" borderId="55" xfId="4" applyFont="1" applyBorder="1"/>
    <xf numFmtId="0" fontId="7" fillId="0" borderId="9" xfId="4" applyFont="1" applyBorder="1" applyAlignment="1">
      <alignment horizontal="center" vertical="center" wrapText="1"/>
    </xf>
    <xf numFmtId="0" fontId="0" fillId="0" borderId="0" xfId="0" applyAlignment="1"/>
    <xf numFmtId="0" fontId="8" fillId="0" borderId="0" xfId="0" applyFont="1" applyAlignment="1"/>
    <xf numFmtId="0" fontId="0" fillId="0" borderId="1" xfId="0" applyBorder="1" applyAlignment="1"/>
    <xf numFmtId="0" fontId="0" fillId="0" borderId="0" xfId="0" applyAlignment="1">
      <alignment wrapText="1"/>
    </xf>
    <xf numFmtId="0" fontId="10" fillId="0" borderId="29" xfId="0" applyFont="1" applyBorder="1" applyAlignment="1">
      <alignment horizontal="center" textRotation="90"/>
    </xf>
    <xf numFmtId="0" fontId="10" fillId="0" borderId="18" xfId="0" applyFont="1" applyBorder="1" applyAlignment="1">
      <alignment horizontal="center" textRotation="90"/>
    </xf>
    <xf numFmtId="0" fontId="13" fillId="12" borderId="1" xfId="0" applyFont="1" applyFill="1" applyBorder="1" applyAlignment="1">
      <alignment vertical="center"/>
    </xf>
    <xf numFmtId="0" fontId="14" fillId="12" borderId="1" xfId="0" applyFont="1" applyFill="1" applyBorder="1" applyAlignment="1"/>
    <xf numFmtId="0" fontId="15" fillId="12" borderId="1" xfId="0" applyFont="1" applyFill="1" applyBorder="1" applyAlignment="1"/>
    <xf numFmtId="0" fontId="14" fillId="12" borderId="17" xfId="0" applyFont="1" applyFill="1" applyBorder="1" applyAlignment="1">
      <alignment horizontal="center" wrapText="1"/>
    </xf>
    <xf numFmtId="0" fontId="14" fillId="12" borderId="19" xfId="0" applyFont="1" applyFill="1" applyBorder="1" applyAlignment="1">
      <alignment horizontal="center" wrapText="1"/>
    </xf>
    <xf numFmtId="0" fontId="29" fillId="0" borderId="8" xfId="0" applyFont="1" applyFill="1" applyBorder="1" applyAlignment="1">
      <alignment horizontal="center" vertical="center" wrapText="1"/>
    </xf>
    <xf numFmtId="0" fontId="31" fillId="0" borderId="9" xfId="4" applyFont="1" applyFill="1" applyBorder="1" applyAlignment="1">
      <alignment horizontal="center"/>
    </xf>
    <xf numFmtId="0" fontId="8" fillId="13" borderId="1" xfId="4" quotePrefix="1" applyFont="1" applyFill="1" applyBorder="1"/>
    <xf numFmtId="0" fontId="7" fillId="0" borderId="0" xfId="4" applyFont="1" applyBorder="1" applyAlignment="1">
      <alignment wrapText="1"/>
    </xf>
    <xf numFmtId="0" fontId="8" fillId="13" borderId="1" xfId="4" applyFont="1" applyFill="1" applyBorder="1" applyAlignment="1"/>
    <xf numFmtId="0" fontId="2" fillId="0" borderId="1" xfId="4" applyBorder="1" applyAlignment="1"/>
    <xf numFmtId="0" fontId="2" fillId="0" borderId="0" xfId="4" applyAlignment="1"/>
    <xf numFmtId="0" fontId="2" fillId="8" borderId="16" xfId="4" quotePrefix="1" applyNumberFormat="1" applyFill="1" applyBorder="1" applyAlignment="1">
      <alignment horizontal="center"/>
    </xf>
    <xf numFmtId="1" fontId="2" fillId="8" borderId="16" xfId="4" quotePrefix="1" applyNumberFormat="1" applyFill="1" applyBorder="1" applyAlignment="1">
      <alignment horizontal="center"/>
    </xf>
    <xf numFmtId="3" fontId="8" fillId="8" borderId="16" xfId="4" quotePrefix="1" applyNumberFormat="1" applyFont="1" applyFill="1" applyBorder="1" applyAlignment="1">
      <alignment horizontal="center"/>
    </xf>
    <xf numFmtId="3" fontId="8" fillId="8" borderId="17" xfId="4" applyNumberFormat="1" applyFont="1" applyFill="1" applyBorder="1" applyAlignment="1">
      <alignment horizontal="center"/>
    </xf>
    <xf numFmtId="0" fontId="8" fillId="8" borderId="23" xfId="4" applyFont="1" applyFill="1" applyBorder="1" applyAlignment="1">
      <alignment horizontal="center"/>
    </xf>
    <xf numFmtId="0" fontId="8" fillId="8" borderId="24" xfId="4" applyFont="1" applyFill="1" applyBorder="1" applyAlignment="1">
      <alignment horizontal="center"/>
    </xf>
    <xf numFmtId="0" fontId="8" fillId="8" borderId="25" xfId="4" applyFont="1" applyFill="1" applyBorder="1" applyAlignment="1">
      <alignment horizontal="center"/>
    </xf>
    <xf numFmtId="0" fontId="8" fillId="8" borderId="26" xfId="4" applyFont="1" applyFill="1" applyBorder="1" applyAlignment="1">
      <alignment horizontal="center"/>
    </xf>
    <xf numFmtId="0" fontId="2" fillId="8" borderId="16" xfId="4" quotePrefix="1" applyFill="1" applyBorder="1" applyAlignment="1">
      <alignment horizontal="center"/>
    </xf>
    <xf numFmtId="3" fontId="8" fillId="8" borderId="23" xfId="4" applyNumberFormat="1" applyFont="1" applyFill="1" applyBorder="1" applyAlignment="1">
      <alignment horizontal="center"/>
    </xf>
    <xf numFmtId="3" fontId="8" fillId="8" borderId="24" xfId="4" applyNumberFormat="1" applyFont="1" applyFill="1" applyBorder="1" applyAlignment="1">
      <alignment horizontal="center"/>
    </xf>
    <xf numFmtId="3" fontId="8" fillId="8" borderId="25" xfId="4" applyNumberFormat="1" applyFont="1" applyFill="1" applyBorder="1" applyAlignment="1">
      <alignment horizontal="center"/>
    </xf>
    <xf numFmtId="3" fontId="8" fillId="8" borderId="26" xfId="4" applyNumberFormat="1" applyFont="1" applyFill="1" applyBorder="1" applyAlignment="1">
      <alignment horizontal="center"/>
    </xf>
    <xf numFmtId="3" fontId="27" fillId="8" borderId="17" xfId="4" applyNumberFormat="1" applyFont="1" applyFill="1" applyBorder="1" applyAlignment="1">
      <alignment horizontal="center"/>
    </xf>
    <xf numFmtId="0" fontId="8" fillId="8" borderId="22" xfId="4" applyFont="1" applyFill="1" applyBorder="1" applyAlignment="1">
      <alignment horizontal="center"/>
    </xf>
    <xf numFmtId="0" fontId="8" fillId="8" borderId="20" xfId="4" applyFont="1" applyFill="1" applyBorder="1" applyAlignment="1">
      <alignment horizontal="center"/>
    </xf>
    <xf numFmtId="0" fontId="8" fillId="8" borderId="25" xfId="4" applyFont="1" applyFill="1" applyBorder="1" applyAlignment="1">
      <alignment horizontal="left"/>
    </xf>
    <xf numFmtId="0" fontId="8" fillId="8" borderId="23" xfId="4" applyFont="1" applyFill="1" applyBorder="1" applyAlignment="1">
      <alignment wrapText="1"/>
    </xf>
    <xf numFmtId="0" fontId="8" fillId="8" borderId="24" xfId="4" applyFont="1" applyFill="1" applyBorder="1" applyAlignment="1">
      <alignment wrapText="1"/>
    </xf>
    <xf numFmtId="0" fontId="10" fillId="8" borderId="24" xfId="4" applyFont="1" applyFill="1" applyBorder="1" applyAlignment="1">
      <alignment horizontal="left"/>
    </xf>
    <xf numFmtId="0" fontId="2" fillId="8" borderId="24" xfId="4" applyFill="1" applyBorder="1" applyAlignment="1"/>
    <xf numFmtId="0" fontId="8" fillId="8" borderId="26" xfId="4" applyFont="1" applyFill="1" applyBorder="1" applyAlignment="1"/>
    <xf numFmtId="0" fontId="2" fillId="8" borderId="24" xfId="4" applyFill="1" applyBorder="1"/>
    <xf numFmtId="0" fontId="2" fillId="8" borderId="24" xfId="4" applyFill="1" applyBorder="1" applyAlignment="1">
      <alignment horizontal="center"/>
    </xf>
    <xf numFmtId="0" fontId="22" fillId="8" borderId="24" xfId="4" applyFont="1" applyFill="1" applyBorder="1" applyAlignment="1">
      <alignment wrapText="1"/>
    </xf>
    <xf numFmtId="0" fontId="22" fillId="8" borderId="26" xfId="4" applyFont="1" applyFill="1" applyBorder="1" applyAlignment="1">
      <alignment horizontal="right"/>
    </xf>
    <xf numFmtId="0" fontId="8" fillId="8" borderId="26" xfId="4" applyFont="1" applyFill="1" applyBorder="1" applyAlignment="1">
      <alignment horizontal="right"/>
    </xf>
    <xf numFmtId="0" fontId="8" fillId="8" borderId="25" xfId="4" applyFont="1" applyFill="1" applyBorder="1" applyAlignment="1">
      <alignment wrapText="1"/>
    </xf>
    <xf numFmtId="0" fontId="2" fillId="8" borderId="23" xfId="4" applyFill="1" applyBorder="1" applyAlignment="1">
      <alignment wrapText="1"/>
    </xf>
    <xf numFmtId="0" fontId="7" fillId="8" borderId="26" xfId="4" applyFont="1" applyFill="1" applyBorder="1" applyAlignment="1"/>
    <xf numFmtId="0" fontId="8" fillId="8" borderId="0" xfId="4" applyFont="1" applyFill="1" applyBorder="1" applyAlignment="1">
      <alignment horizontal="center"/>
    </xf>
    <xf numFmtId="0" fontId="8" fillId="8" borderId="30" xfId="4" applyFont="1" applyFill="1" applyBorder="1" applyAlignment="1">
      <alignment horizontal="center"/>
    </xf>
    <xf numFmtId="0" fontId="8" fillId="8" borderId="0" xfId="4" applyFont="1" applyFill="1" applyBorder="1" applyAlignment="1">
      <alignment wrapText="1"/>
    </xf>
    <xf numFmtId="0" fontId="7" fillId="8" borderId="31" xfId="4" applyFont="1" applyFill="1" applyBorder="1" applyAlignment="1"/>
    <xf numFmtId="0" fontId="8" fillId="8" borderId="23" xfId="4" applyFont="1" applyFill="1" applyBorder="1" applyAlignment="1"/>
    <xf numFmtId="3" fontId="10" fillId="0" borderId="50" xfId="4" applyNumberFormat="1" applyFont="1" applyFill="1" applyBorder="1" applyAlignment="1">
      <alignment horizontal="center" wrapText="1"/>
    </xf>
    <xf numFmtId="9" fontId="7" fillId="0" borderId="50" xfId="4" applyNumberFormat="1" applyFont="1" applyFill="1" applyBorder="1" applyAlignment="1">
      <alignment horizontal="center"/>
    </xf>
    <xf numFmtId="3" fontId="8" fillId="0" borderId="0" xfId="4" applyNumberFormat="1" applyFont="1" applyFill="1" applyBorder="1" applyAlignment="1">
      <alignment horizontal="center"/>
    </xf>
    <xf numFmtId="3" fontId="8" fillId="0" borderId="50" xfId="4" applyNumberFormat="1" applyFont="1" applyFill="1" applyBorder="1" applyAlignment="1">
      <alignment horizontal="center" vertical="center"/>
    </xf>
    <xf numFmtId="3" fontId="7" fillId="0" borderId="50" xfId="4" applyNumberFormat="1" applyFont="1" applyFill="1" applyBorder="1" applyAlignment="1">
      <alignment horizontal="center"/>
    </xf>
    <xf numFmtId="3" fontId="8" fillId="0" borderId="50" xfId="4" applyNumberFormat="1" applyFont="1" applyFill="1" applyBorder="1" applyAlignment="1">
      <alignment horizontal="center"/>
    </xf>
    <xf numFmtId="0" fontId="2" fillId="0" borderId="50" xfId="4" applyFill="1" applyBorder="1" applyAlignment="1">
      <alignment horizontal="center"/>
    </xf>
    <xf numFmtId="3" fontId="8" fillId="0" borderId="0" xfId="4" applyNumberFormat="1" applyFont="1" applyFill="1" applyBorder="1" applyAlignment="1">
      <alignment horizontal="center" vertical="center"/>
    </xf>
    <xf numFmtId="3" fontId="10" fillId="0" borderId="0" xfId="4" applyNumberFormat="1" applyFont="1" applyFill="1" applyBorder="1" applyAlignment="1">
      <alignment horizontal="center" wrapText="1"/>
    </xf>
    <xf numFmtId="9" fontId="7" fillId="0" borderId="0" xfId="4" applyNumberFormat="1" applyFont="1" applyFill="1" applyBorder="1" applyAlignment="1">
      <alignment horizontal="center"/>
    </xf>
    <xf numFmtId="0" fontId="2" fillId="0" borderId="0" xfId="4" quotePrefix="1" applyNumberFormat="1" applyFont="1" applyFill="1" applyBorder="1" applyAlignment="1">
      <alignment horizontal="left"/>
    </xf>
    <xf numFmtId="0" fontId="8" fillId="8" borderId="25" xfId="4" applyFont="1" applyFill="1" applyBorder="1" applyAlignment="1">
      <alignment wrapText="1"/>
    </xf>
    <xf numFmtId="0" fontId="2" fillId="8" borderId="23" xfId="4" applyFill="1" applyBorder="1" applyAlignment="1">
      <alignment wrapText="1"/>
    </xf>
    <xf numFmtId="0" fontId="2" fillId="14" borderId="22" xfId="4" applyFont="1" applyFill="1" applyBorder="1" applyAlignment="1">
      <alignment horizontal="left"/>
    </xf>
    <xf numFmtId="0" fontId="8" fillId="0" borderId="0" xfId="4" applyFont="1" applyBorder="1" applyAlignment="1">
      <alignment horizontal="right"/>
    </xf>
    <xf numFmtId="18" fontId="7" fillId="0" borderId="0" xfId="4" applyNumberFormat="1" applyFont="1" applyBorder="1" applyAlignment="1">
      <alignment horizontal="right"/>
    </xf>
    <xf numFmtId="0" fontId="2" fillId="14" borderId="21" xfId="4" applyFont="1" applyFill="1" applyBorder="1" applyAlignment="1">
      <alignment horizontal="left"/>
    </xf>
    <xf numFmtId="0" fontId="8" fillId="14" borderId="1" xfId="4" quotePrefix="1" applyFont="1" applyFill="1" applyBorder="1"/>
    <xf numFmtId="0" fontId="8" fillId="14" borderId="1" xfId="4" applyFont="1" applyFill="1" applyBorder="1" applyAlignment="1"/>
    <xf numFmtId="0" fontId="2" fillId="17" borderId="22" xfId="4" applyFont="1" applyFill="1" applyBorder="1" applyAlignment="1">
      <alignment horizontal="left"/>
    </xf>
    <xf numFmtId="0" fontId="2" fillId="0" borderId="29" xfId="4" applyBorder="1" applyAlignment="1">
      <alignment horizontal="center"/>
    </xf>
    <xf numFmtId="0" fontId="2" fillId="0" borderId="13" xfId="4" applyBorder="1" applyAlignment="1">
      <alignment horizontal="center"/>
    </xf>
    <xf numFmtId="0" fontId="2" fillId="17" borderId="21" xfId="4" applyFont="1" applyFill="1" applyBorder="1" applyAlignment="1">
      <alignment horizontal="left"/>
    </xf>
    <xf numFmtId="0" fontId="8" fillId="11" borderId="1" xfId="4" quotePrefix="1" applyFont="1" applyFill="1" applyBorder="1"/>
    <xf numFmtId="0" fontId="8" fillId="11" borderId="1" xfId="4" applyFont="1" applyFill="1" applyBorder="1" applyAlignment="1"/>
    <xf numFmtId="0" fontId="8" fillId="16" borderId="1" xfId="4" quotePrefix="1" applyFont="1" applyFill="1" applyBorder="1"/>
    <xf numFmtId="0" fontId="8" fillId="16" borderId="1" xfId="4" applyFont="1" applyFill="1" applyBorder="1" applyAlignment="1"/>
    <xf numFmtId="0" fontId="8" fillId="17" borderId="1" xfId="4" quotePrefix="1" applyFont="1" applyFill="1" applyBorder="1"/>
    <xf numFmtId="0" fontId="8" fillId="17" borderId="1" xfId="4" applyFont="1" applyFill="1" applyBorder="1" applyAlignment="1"/>
    <xf numFmtId="9" fontId="2" fillId="0" borderId="6" xfId="4" applyNumberFormat="1" applyFill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Alignment="1"/>
    <xf numFmtId="0" fontId="31" fillId="8" borderId="22" xfId="4" quotePrefix="1" applyNumberFormat="1" applyFont="1" applyFill="1" applyBorder="1" applyAlignment="1">
      <alignment horizontal="left"/>
    </xf>
    <xf numFmtId="0" fontId="31" fillId="8" borderId="2" xfId="4" quotePrefix="1" applyNumberFormat="1" applyFont="1" applyFill="1" applyBorder="1" applyAlignment="1">
      <alignment horizontal="left"/>
    </xf>
    <xf numFmtId="0" fontId="31" fillId="8" borderId="23" xfId="4" quotePrefix="1" applyNumberFormat="1" applyFont="1" applyFill="1" applyBorder="1" applyAlignment="1">
      <alignment horizontal="left"/>
    </xf>
    <xf numFmtId="3" fontId="8" fillId="8" borderId="16" xfId="4" quotePrefix="1" applyNumberFormat="1" applyFont="1" applyFill="1" applyBorder="1" applyAlignment="1">
      <alignment horizontal="left"/>
    </xf>
    <xf numFmtId="0" fontId="2" fillId="0" borderId="1" xfId="4" applyBorder="1" applyAlignment="1" applyProtection="1">
      <protection hidden="1"/>
    </xf>
    <xf numFmtId="0" fontId="10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8" fillId="0" borderId="0" xfId="0" applyFont="1" applyFill="1" applyBorder="1"/>
    <xf numFmtId="0" fontId="8" fillId="0" borderId="0" xfId="0" quotePrefix="1" applyFont="1" applyFill="1" applyBorder="1"/>
    <xf numFmtId="0" fontId="8" fillId="8" borderId="2" xfId="4" applyFont="1" applyFill="1" applyBorder="1" applyAlignment="1"/>
    <xf numFmtId="0" fontId="2" fillId="8" borderId="1" xfId="4" applyFont="1" applyFill="1" applyBorder="1" applyAlignment="1"/>
    <xf numFmtId="0" fontId="32" fillId="8" borderId="2" xfId="4" applyFont="1" applyFill="1" applyBorder="1" applyAlignment="1"/>
    <xf numFmtId="0" fontId="25" fillId="8" borderId="2" xfId="4" applyFont="1" applyFill="1" applyBorder="1" applyAlignment="1"/>
    <xf numFmtId="0" fontId="33" fillId="8" borderId="2" xfId="2" applyFont="1" applyFill="1" applyBorder="1" applyAlignment="1" applyProtection="1"/>
    <xf numFmtId="0" fontId="2" fillId="8" borderId="2" xfId="4" applyFont="1" applyFill="1" applyBorder="1" applyAlignment="1"/>
    <xf numFmtId="3" fontId="24" fillId="0" borderId="48" xfId="4" applyNumberFormat="1" applyFont="1" applyFill="1" applyBorder="1" applyAlignment="1">
      <alignment horizontal="center"/>
    </xf>
    <xf numFmtId="3" fontId="24" fillId="0" borderId="49" xfId="4" applyNumberFormat="1" applyFont="1" applyFill="1" applyBorder="1" applyAlignment="1">
      <alignment horizontal="center"/>
    </xf>
    <xf numFmtId="0" fontId="7" fillId="3" borderId="27" xfId="4" applyFont="1" applyFill="1" applyBorder="1" applyAlignment="1">
      <alignment horizontal="left"/>
    </xf>
    <xf numFmtId="3" fontId="7" fillId="0" borderId="24" xfId="4" applyNumberFormat="1" applyFont="1" applyFill="1" applyBorder="1" applyAlignment="1">
      <alignment horizontal="center"/>
    </xf>
    <xf numFmtId="3" fontId="8" fillId="0" borderId="24" xfId="4" quotePrefix="1" applyNumberFormat="1" applyFont="1" applyFill="1" applyBorder="1" applyAlignment="1">
      <alignment horizontal="center"/>
    </xf>
    <xf numFmtId="3" fontId="8" fillId="0" borderId="17" xfId="4" applyNumberFormat="1" applyFont="1" applyFill="1" applyBorder="1" applyAlignment="1">
      <alignment horizontal="center"/>
    </xf>
    <xf numFmtId="0" fontId="8" fillId="0" borderId="23" xfId="4" applyFont="1" applyFill="1" applyBorder="1" applyAlignment="1">
      <alignment horizontal="center"/>
    </xf>
    <xf numFmtId="0" fontId="8" fillId="0" borderId="24" xfId="4" applyFont="1" applyFill="1" applyBorder="1" applyAlignment="1">
      <alignment horizontal="center"/>
    </xf>
    <xf numFmtId="0" fontId="8" fillId="0" borderId="25" xfId="4" applyFont="1" applyFill="1" applyBorder="1" applyAlignment="1">
      <alignment horizontal="center"/>
    </xf>
    <xf numFmtId="0" fontId="8" fillId="0" borderId="26" xfId="4" applyFont="1" applyFill="1" applyBorder="1" applyAlignment="1">
      <alignment horizontal="center"/>
    </xf>
    <xf numFmtId="0" fontId="2" fillId="8" borderId="0" xfId="4" applyFont="1" applyFill="1" applyBorder="1" applyAlignment="1"/>
    <xf numFmtId="0" fontId="6" fillId="0" borderId="0" xfId="4" applyFont="1" applyBorder="1" applyAlignment="1"/>
    <xf numFmtId="0" fontId="25" fillId="8" borderId="0" xfId="4" applyFont="1" applyFill="1" applyBorder="1" applyAlignment="1"/>
    <xf numFmtId="14" fontId="9" fillId="0" borderId="0" xfId="4" applyNumberFormat="1" applyFont="1" applyFill="1" applyBorder="1" applyAlignment="1"/>
    <xf numFmtId="0" fontId="22" fillId="0" borderId="62" xfId="4" applyFont="1" applyFill="1" applyBorder="1" applyAlignment="1">
      <alignment horizontal="right"/>
    </xf>
    <xf numFmtId="0" fontId="7" fillId="0" borderId="0" xfId="4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4" applyFont="1" applyAlignment="1">
      <alignment horizontal="right"/>
    </xf>
    <xf numFmtId="0" fontId="7" fillId="3" borderId="28" xfId="4" applyFont="1" applyFill="1" applyBorder="1" applyAlignment="1">
      <alignment horizontal="left"/>
    </xf>
    <xf numFmtId="0" fontId="20" fillId="0" borderId="0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8" fillId="0" borderId="1" xfId="0" applyFont="1" applyFill="1" applyBorder="1" applyAlignment="1"/>
    <xf numFmtId="14" fontId="2" fillId="6" borderId="0" xfId="4" applyNumberFormat="1" applyFill="1" applyAlignment="1">
      <alignment horizontal="right"/>
    </xf>
    <xf numFmtId="3" fontId="24" fillId="0" borderId="64" xfId="4" applyNumberFormat="1" applyFont="1" applyFill="1" applyBorder="1" applyAlignment="1">
      <alignment horizontal="center"/>
    </xf>
    <xf numFmtId="0" fontId="2" fillId="6" borderId="0" xfId="4" applyFill="1" applyAlignment="1">
      <alignment horizontal="right"/>
    </xf>
    <xf numFmtId="0" fontId="10" fillId="18" borderId="9" xfId="4" applyFont="1" applyFill="1" applyBorder="1" applyAlignment="1">
      <alignment horizontal="center"/>
    </xf>
    <xf numFmtId="3" fontId="10" fillId="18" borderId="9" xfId="4" applyNumberFormat="1" applyFont="1" applyFill="1" applyBorder="1" applyAlignment="1">
      <alignment horizontal="center"/>
    </xf>
    <xf numFmtId="0" fontId="31" fillId="18" borderId="9" xfId="4" applyFont="1" applyFill="1" applyBorder="1" applyAlignment="1">
      <alignment horizontal="center"/>
    </xf>
    <xf numFmtId="3" fontId="2" fillId="6" borderId="64" xfId="4" applyNumberFormat="1" applyFont="1" applyFill="1" applyBorder="1" applyAlignment="1">
      <alignment horizontal="center"/>
    </xf>
    <xf numFmtId="3" fontId="2" fillId="6" borderId="49" xfId="4" applyNumberFormat="1" applyFont="1" applyFill="1" applyBorder="1" applyAlignment="1">
      <alignment horizontal="center"/>
    </xf>
    <xf numFmtId="1" fontId="2" fillId="6" borderId="65" xfId="9" applyNumberFormat="1" applyFont="1" applyFill="1" applyBorder="1" applyAlignment="1">
      <alignment horizontal="center"/>
    </xf>
    <xf numFmtId="0" fontId="8" fillId="8" borderId="2" xfId="4" applyFont="1" applyFill="1" applyBorder="1" applyAlignment="1"/>
    <xf numFmtId="0" fontId="8" fillId="8" borderId="22" xfId="4" applyFont="1" applyFill="1" applyBorder="1" applyAlignment="1">
      <alignment horizontal="center"/>
    </xf>
    <xf numFmtId="0" fontId="8" fillId="8" borderId="23" xfId="4" applyFont="1" applyFill="1" applyBorder="1" applyAlignment="1">
      <alignment horizontal="center"/>
    </xf>
    <xf numFmtId="0" fontId="7" fillId="0" borderId="0" xfId="4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4" applyFont="1" applyAlignment="1">
      <alignment horizontal="right"/>
    </xf>
    <xf numFmtId="3" fontId="8" fillId="8" borderId="25" xfId="4" applyNumberFormat="1" applyFont="1" applyFill="1" applyBorder="1" applyAlignment="1">
      <alignment horizontal="center"/>
    </xf>
    <xf numFmtId="3" fontId="7" fillId="0" borderId="25" xfId="4" applyNumberFormat="1" applyFont="1" applyBorder="1" applyAlignment="1">
      <alignment horizontal="center"/>
    </xf>
    <xf numFmtId="0" fontId="7" fillId="0" borderId="0" xfId="4" applyFont="1" applyFill="1" applyBorder="1" applyAlignment="1">
      <alignment wrapText="1"/>
    </xf>
    <xf numFmtId="0" fontId="8" fillId="8" borderId="22" xfId="4" applyFont="1" applyFill="1" applyBorder="1" applyAlignment="1">
      <alignment horizontal="left"/>
    </xf>
    <xf numFmtId="0" fontId="8" fillId="8" borderId="2" xfId="4" applyFont="1" applyFill="1" applyBorder="1" applyAlignment="1">
      <alignment horizontal="left"/>
    </xf>
    <xf numFmtId="0" fontId="31" fillId="8" borderId="22" xfId="4" quotePrefix="1" applyNumberFormat="1" applyFont="1" applyFill="1" applyBorder="1" applyAlignment="1">
      <alignment horizontal="left"/>
    </xf>
    <xf numFmtId="0" fontId="31" fillId="8" borderId="2" xfId="4" quotePrefix="1" applyNumberFormat="1" applyFont="1" applyFill="1" applyBorder="1" applyAlignment="1">
      <alignment horizontal="left"/>
    </xf>
    <xf numFmtId="0" fontId="31" fillId="8" borderId="23" xfId="4" quotePrefix="1" applyNumberFormat="1" applyFont="1" applyFill="1" applyBorder="1" applyAlignment="1">
      <alignment horizontal="left"/>
    </xf>
    <xf numFmtId="0" fontId="2" fillId="8" borderId="22" xfId="4" applyFont="1" applyFill="1" applyBorder="1" applyAlignment="1">
      <alignment horizontal="left"/>
    </xf>
    <xf numFmtId="0" fontId="2" fillId="8" borderId="2" xfId="4" applyFont="1" applyFill="1" applyBorder="1" applyAlignment="1">
      <alignment horizontal="left"/>
    </xf>
    <xf numFmtId="0" fontId="2" fillId="8" borderId="23" xfId="4" applyFont="1" applyFill="1" applyBorder="1" applyAlignment="1">
      <alignment horizontal="left"/>
    </xf>
    <xf numFmtId="0" fontId="2" fillId="0" borderId="0" xfId="4" applyAlignment="1"/>
    <xf numFmtId="0" fontId="8" fillId="8" borderId="23" xfId="4" applyFont="1" applyFill="1" applyBorder="1" applyAlignment="1">
      <alignment horizontal="left"/>
    </xf>
    <xf numFmtId="3" fontId="8" fillId="8" borderId="25" xfId="4" applyNumberFormat="1" applyFont="1" applyFill="1" applyBorder="1" applyAlignment="1">
      <alignment horizontal="center"/>
    </xf>
    <xf numFmtId="0" fontId="8" fillId="0" borderId="22" xfId="4" applyFont="1" applyFill="1" applyBorder="1" applyAlignment="1">
      <alignment horizontal="left"/>
    </xf>
    <xf numFmtId="0" fontId="8" fillId="0" borderId="2" xfId="4" applyFont="1" applyFill="1" applyBorder="1" applyAlignment="1">
      <alignment horizontal="left"/>
    </xf>
    <xf numFmtId="0" fontId="8" fillId="0" borderId="23" xfId="4" applyFont="1" applyFill="1" applyBorder="1" applyAlignment="1">
      <alignment horizontal="left"/>
    </xf>
    <xf numFmtId="0" fontId="8" fillId="8" borderId="22" xfId="4" applyFont="1" applyFill="1" applyBorder="1" applyAlignment="1">
      <alignment horizontal="center"/>
    </xf>
    <xf numFmtId="0" fontId="7" fillId="0" borderId="0" xfId="4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4" applyFont="1" applyAlignment="1">
      <alignment horizontal="right"/>
    </xf>
    <xf numFmtId="0" fontId="8" fillId="8" borderId="2" xfId="4" applyFont="1" applyFill="1" applyBorder="1" applyAlignment="1"/>
    <xf numFmtId="0" fontId="2" fillId="0" borderId="0" xfId="4" applyAlignment="1"/>
    <xf numFmtId="0" fontId="8" fillId="0" borderId="1" xfId="4" applyFont="1" applyFill="1" applyBorder="1" applyAlignment="1"/>
    <xf numFmtId="0" fontId="8" fillId="20" borderId="1" xfId="4" quotePrefix="1" applyFont="1" applyFill="1" applyBorder="1"/>
    <xf numFmtId="0" fontId="8" fillId="20" borderId="1" xfId="4" applyFont="1" applyFill="1" applyBorder="1" applyAlignment="1"/>
    <xf numFmtId="0" fontId="8" fillId="15" borderId="2" xfId="4" applyFont="1" applyFill="1" applyBorder="1" applyAlignment="1"/>
    <xf numFmtId="0" fontId="8" fillId="19" borderId="1" xfId="4" quotePrefix="1" applyFont="1" applyFill="1" applyBorder="1"/>
    <xf numFmtId="0" fontId="8" fillId="19" borderId="1" xfId="4" applyFont="1" applyFill="1" applyBorder="1" applyAlignment="1"/>
    <xf numFmtId="0" fontId="8" fillId="21" borderId="1" xfId="4" quotePrefix="1" applyFont="1" applyFill="1" applyBorder="1"/>
    <xf numFmtId="0" fontId="8" fillId="21" borderId="1" xfId="4" applyFont="1" applyFill="1" applyBorder="1" applyAlignment="1"/>
    <xf numFmtId="0" fontId="8" fillId="23" borderId="1" xfId="4" quotePrefix="1" applyFont="1" applyFill="1" applyBorder="1"/>
    <xf numFmtId="0" fontId="8" fillId="23" borderId="1" xfId="4" applyFont="1" applyFill="1" applyBorder="1" applyAlignment="1"/>
    <xf numFmtId="0" fontId="8" fillId="24" borderId="1" xfId="4" quotePrefix="1" applyFont="1" applyFill="1" applyBorder="1"/>
    <xf numFmtId="0" fontId="8" fillId="24" borderId="1" xfId="4" applyFont="1" applyFill="1" applyBorder="1" applyAlignment="1"/>
    <xf numFmtId="0" fontId="8" fillId="25" borderId="1" xfId="4" quotePrefix="1" applyFont="1" applyFill="1" applyBorder="1"/>
    <xf numFmtId="0" fontId="8" fillId="25" borderId="1" xfId="4" applyFont="1" applyFill="1" applyBorder="1" applyAlignment="1"/>
    <xf numFmtId="0" fontId="8" fillId="26" borderId="1" xfId="4" quotePrefix="1" applyFont="1" applyFill="1" applyBorder="1"/>
    <xf numFmtId="0" fontId="8" fillId="26" borderId="1" xfId="4" applyFont="1" applyFill="1" applyBorder="1" applyAlignment="1"/>
    <xf numFmtId="0" fontId="8" fillId="27" borderId="1" xfId="4" quotePrefix="1" applyFont="1" applyFill="1" applyBorder="1"/>
    <xf numFmtId="0" fontId="8" fillId="27" borderId="1" xfId="4" applyFont="1" applyFill="1" applyBorder="1" applyAlignment="1"/>
    <xf numFmtId="0" fontId="8" fillId="28" borderId="1" xfId="4" quotePrefix="1" applyFont="1" applyFill="1" applyBorder="1"/>
    <xf numFmtId="0" fontId="8" fillId="28" borderId="1" xfId="4" applyFont="1" applyFill="1" applyBorder="1" applyAlignment="1"/>
    <xf numFmtId="0" fontId="8" fillId="29" borderId="2" xfId="4" applyFont="1" applyFill="1" applyBorder="1" applyAlignment="1"/>
    <xf numFmtId="0" fontId="2" fillId="21" borderId="27" xfId="4" applyFont="1" applyFill="1" applyBorder="1" applyAlignment="1">
      <alignment horizontal="left"/>
    </xf>
    <xf numFmtId="0" fontId="2" fillId="21" borderId="28" xfId="4" applyFont="1" applyFill="1" applyBorder="1" applyAlignment="1">
      <alignment horizontal="left"/>
    </xf>
    <xf numFmtId="3" fontId="2" fillId="16" borderId="22" xfId="4" quotePrefix="1" applyNumberFormat="1" applyFont="1" applyFill="1" applyBorder="1" applyAlignment="1">
      <alignment horizontal="left"/>
    </xf>
    <xf numFmtId="0" fontId="2" fillId="16" borderId="21" xfId="4" quotePrefix="1" applyNumberFormat="1" applyFont="1" applyFill="1" applyBorder="1" applyAlignment="1">
      <alignment horizontal="left"/>
    </xf>
    <xf numFmtId="0" fontId="2" fillId="13" borderId="22" xfId="4" applyFont="1" applyFill="1" applyBorder="1" applyAlignment="1">
      <alignment horizontal="left"/>
    </xf>
    <xf numFmtId="0" fontId="2" fillId="13" borderId="21" xfId="4" applyFont="1" applyFill="1" applyBorder="1" applyAlignment="1">
      <alignment horizontal="left"/>
    </xf>
    <xf numFmtId="0" fontId="2" fillId="20" borderId="27" xfId="4" applyFont="1" applyFill="1" applyBorder="1" applyAlignment="1">
      <alignment horizontal="left"/>
    </xf>
    <xf numFmtId="0" fontId="2" fillId="20" borderId="28" xfId="4" applyFont="1" applyFill="1" applyBorder="1" applyAlignment="1">
      <alignment horizontal="left"/>
    </xf>
    <xf numFmtId="0" fontId="2" fillId="19" borderId="27" xfId="4" applyFont="1" applyFill="1" applyBorder="1" applyAlignment="1">
      <alignment horizontal="left"/>
    </xf>
    <xf numFmtId="0" fontId="2" fillId="19" borderId="28" xfId="4" applyFont="1" applyFill="1" applyBorder="1" applyAlignment="1">
      <alignment horizontal="left"/>
    </xf>
    <xf numFmtId="0" fontId="2" fillId="23" borderId="22" xfId="4" applyFont="1" applyFill="1" applyBorder="1" applyAlignment="1">
      <alignment horizontal="left"/>
    </xf>
    <xf numFmtId="0" fontId="2" fillId="23" borderId="21" xfId="4" applyFont="1" applyFill="1" applyBorder="1" applyAlignment="1">
      <alignment horizontal="left"/>
    </xf>
    <xf numFmtId="0" fontId="2" fillId="11" borderId="22" xfId="4" applyFont="1" applyFill="1" applyBorder="1" applyAlignment="1">
      <alignment horizontal="left"/>
    </xf>
    <xf numFmtId="0" fontId="25" fillId="11" borderId="21" xfId="4" applyFont="1" applyFill="1" applyBorder="1" applyAlignment="1">
      <alignment horizontal="left"/>
    </xf>
    <xf numFmtId="0" fontId="2" fillId="24" borderId="22" xfId="4" applyFont="1" applyFill="1" applyBorder="1" applyAlignment="1">
      <alignment horizontal="left"/>
    </xf>
    <xf numFmtId="0" fontId="2" fillId="24" borderId="21" xfId="4" applyFont="1" applyFill="1" applyBorder="1" applyAlignment="1">
      <alignment horizontal="left"/>
    </xf>
    <xf numFmtId="0" fontId="2" fillId="26" borderId="22" xfId="4" applyFont="1" applyFill="1" applyBorder="1" applyAlignment="1">
      <alignment horizontal="left"/>
    </xf>
    <xf numFmtId="0" fontId="25" fillId="26" borderId="21" xfId="4" applyFont="1" applyFill="1" applyBorder="1" applyAlignment="1">
      <alignment horizontal="left"/>
    </xf>
    <xf numFmtId="0" fontId="2" fillId="27" borderId="22" xfId="4" applyFont="1" applyFill="1" applyBorder="1" applyAlignment="1">
      <alignment horizontal="left"/>
    </xf>
    <xf numFmtId="0" fontId="2" fillId="27" borderId="21" xfId="4" applyFont="1" applyFill="1" applyBorder="1" applyAlignment="1">
      <alignment horizontal="left"/>
    </xf>
    <xf numFmtId="0" fontId="2" fillId="28" borderId="22" xfId="4" applyFont="1" applyFill="1" applyBorder="1" applyAlignment="1">
      <alignment horizontal="left"/>
    </xf>
    <xf numFmtId="0" fontId="2" fillId="28" borderId="21" xfId="4" applyFont="1" applyFill="1" applyBorder="1" applyAlignment="1">
      <alignment horizontal="left"/>
    </xf>
    <xf numFmtId="0" fontId="2" fillId="25" borderId="22" xfId="4" applyFont="1" applyFill="1" applyBorder="1" applyAlignment="1">
      <alignment horizontal="left"/>
    </xf>
    <xf numFmtId="0" fontId="2" fillId="25" borderId="21" xfId="4" applyFont="1" applyFill="1" applyBorder="1" applyAlignment="1">
      <alignment horizontal="left"/>
    </xf>
    <xf numFmtId="0" fontId="8" fillId="8" borderId="22" xfId="4" applyFont="1" applyFill="1" applyBorder="1" applyAlignment="1">
      <alignment horizontal="center"/>
    </xf>
    <xf numFmtId="0" fontId="7" fillId="0" borderId="0" xfId="4" applyFont="1" applyBorder="1" applyAlignment="1">
      <alignment wrapText="1"/>
    </xf>
    <xf numFmtId="0" fontId="8" fillId="30" borderId="1" xfId="4" quotePrefix="1" applyFont="1" applyFill="1" applyBorder="1"/>
    <xf numFmtId="0" fontId="8" fillId="30" borderId="1" xfId="4" applyFont="1" applyFill="1" applyBorder="1" applyAlignment="1"/>
    <xf numFmtId="0" fontId="8" fillId="31" borderId="1" xfId="4" quotePrefix="1" applyFont="1" applyFill="1" applyBorder="1"/>
    <xf numFmtId="0" fontId="8" fillId="31" borderId="1" xfId="4" applyFont="1" applyFill="1" applyBorder="1" applyAlignment="1"/>
    <xf numFmtId="0" fontId="8" fillId="32" borderId="2" xfId="4" applyFont="1" applyFill="1" applyBorder="1" applyAlignment="1"/>
    <xf numFmtId="0" fontId="8" fillId="33" borderId="1" xfId="4" quotePrefix="1" applyFont="1" applyFill="1" applyBorder="1"/>
    <xf numFmtId="0" fontId="8" fillId="33" borderId="1" xfId="4" applyFont="1" applyFill="1" applyBorder="1" applyAlignment="1"/>
    <xf numFmtId="0" fontId="8" fillId="8" borderId="23" xfId="4" applyFont="1" applyFill="1" applyBorder="1" applyAlignment="1">
      <alignment horizontal="center"/>
    </xf>
    <xf numFmtId="0" fontId="2" fillId="34" borderId="16" xfId="4" quotePrefix="1" applyFill="1" applyBorder="1" applyAlignment="1">
      <alignment horizontal="center"/>
    </xf>
    <xf numFmtId="3" fontId="8" fillId="34" borderId="16" xfId="4" quotePrefix="1" applyNumberFormat="1" applyFont="1" applyFill="1" applyBorder="1" applyAlignment="1">
      <alignment horizontal="center"/>
    </xf>
    <xf numFmtId="3" fontId="8" fillId="34" borderId="17" xfId="4" applyNumberFormat="1" applyFont="1" applyFill="1" applyBorder="1" applyAlignment="1">
      <alignment horizontal="center"/>
    </xf>
    <xf numFmtId="0" fontId="8" fillId="34" borderId="23" xfId="4" applyFont="1" applyFill="1" applyBorder="1" applyAlignment="1">
      <alignment horizontal="center"/>
    </xf>
    <xf numFmtId="0" fontId="8" fillId="34" borderId="24" xfId="4" applyFont="1" applyFill="1" applyBorder="1" applyAlignment="1">
      <alignment horizontal="center"/>
    </xf>
    <xf numFmtId="0" fontId="8" fillId="34" borderId="25" xfId="4" applyFont="1" applyFill="1" applyBorder="1" applyAlignment="1">
      <alignment horizontal="center"/>
    </xf>
    <xf numFmtId="0" fontId="8" fillId="34" borderId="26" xfId="4" applyFont="1" applyFill="1" applyBorder="1" applyAlignment="1">
      <alignment horizontal="center"/>
    </xf>
    <xf numFmtId="0" fontId="2" fillId="34" borderId="0" xfId="4" applyFill="1"/>
    <xf numFmtId="0" fontId="2" fillId="34" borderId="0" xfId="4" applyFill="1" applyBorder="1" applyAlignment="1">
      <alignment horizontal="center"/>
    </xf>
    <xf numFmtId="0" fontId="2" fillId="34" borderId="0" xfId="4" quotePrefix="1" applyNumberFormat="1" applyFill="1"/>
    <xf numFmtId="14" fontId="2" fillId="34" borderId="0" xfId="4" applyNumberFormat="1" applyFill="1" applyAlignment="1">
      <alignment horizontal="center"/>
    </xf>
    <xf numFmtId="0" fontId="2" fillId="34" borderId="0" xfId="4" quotePrefix="1" applyNumberFormat="1" applyFill="1" applyAlignment="1">
      <alignment horizontal="center"/>
    </xf>
    <xf numFmtId="0" fontId="2" fillId="34" borderId="16" xfId="4" quotePrefix="1" applyNumberFormat="1" applyFill="1" applyBorder="1" applyAlignment="1">
      <alignment horizontal="center"/>
    </xf>
    <xf numFmtId="0" fontId="2" fillId="7" borderId="16" xfId="4" quotePrefix="1" applyNumberFormat="1" applyFill="1" applyBorder="1" applyAlignment="1">
      <alignment horizontal="center"/>
    </xf>
    <xf numFmtId="3" fontId="8" fillId="7" borderId="16" xfId="4" quotePrefix="1" applyNumberFormat="1" applyFont="1" applyFill="1" applyBorder="1" applyAlignment="1">
      <alignment horizontal="center"/>
    </xf>
    <xf numFmtId="3" fontId="8" fillId="7" borderId="17" xfId="4" applyNumberFormat="1" applyFont="1" applyFill="1" applyBorder="1" applyAlignment="1">
      <alignment horizontal="center"/>
    </xf>
    <xf numFmtId="3" fontId="8" fillId="7" borderId="23" xfId="4" applyNumberFormat="1" applyFont="1" applyFill="1" applyBorder="1" applyAlignment="1">
      <alignment horizontal="center"/>
    </xf>
    <xf numFmtId="3" fontId="8" fillId="7" borderId="24" xfId="4" applyNumberFormat="1" applyFont="1" applyFill="1" applyBorder="1" applyAlignment="1">
      <alignment horizontal="center"/>
    </xf>
    <xf numFmtId="0" fontId="8" fillId="7" borderId="24" xfId="4" applyFont="1" applyFill="1" applyBorder="1" applyAlignment="1">
      <alignment horizontal="center"/>
    </xf>
    <xf numFmtId="3" fontId="8" fillId="7" borderId="25" xfId="4" applyNumberFormat="1" applyFont="1" applyFill="1" applyBorder="1" applyAlignment="1">
      <alignment horizontal="center"/>
    </xf>
    <xf numFmtId="3" fontId="8" fillId="7" borderId="26" xfId="4" applyNumberFormat="1" applyFont="1" applyFill="1" applyBorder="1" applyAlignment="1">
      <alignment horizontal="center"/>
    </xf>
    <xf numFmtId="0" fontId="2" fillId="7" borderId="0" xfId="4" applyFill="1"/>
    <xf numFmtId="0" fontId="2" fillId="7" borderId="0" xfId="4" applyFill="1" applyBorder="1" applyAlignment="1">
      <alignment horizontal="center"/>
    </xf>
    <xf numFmtId="0" fontId="2" fillId="7" borderId="0" xfId="4" quotePrefix="1" applyNumberFormat="1" applyFill="1"/>
    <xf numFmtId="14" fontId="2" fillId="7" borderId="0" xfId="4" applyNumberFormat="1" applyFill="1" applyAlignment="1">
      <alignment horizontal="center"/>
    </xf>
    <xf numFmtId="0" fontId="2" fillId="7" borderId="0" xfId="4" quotePrefix="1" applyNumberFormat="1" applyFill="1" applyAlignment="1">
      <alignment horizontal="center"/>
    </xf>
    <xf numFmtId="0" fontId="8" fillId="0" borderId="25" xfId="4" applyFont="1" applyFill="1" applyBorder="1" applyAlignment="1">
      <alignment horizontal="left"/>
    </xf>
    <xf numFmtId="0" fontId="8" fillId="0" borderId="23" xfId="4" applyFont="1" applyFill="1" applyBorder="1" applyAlignment="1">
      <alignment wrapText="1"/>
    </xf>
    <xf numFmtId="0" fontId="8" fillId="7" borderId="23" xfId="4" applyFont="1" applyFill="1" applyBorder="1" applyAlignment="1">
      <alignment horizontal="center"/>
    </xf>
    <xf numFmtId="0" fontId="8" fillId="7" borderId="25" xfId="4" applyFont="1" applyFill="1" applyBorder="1" applyAlignment="1">
      <alignment horizontal="center"/>
    </xf>
    <xf numFmtId="0" fontId="8" fillId="7" borderId="26" xfId="4" applyFont="1" applyFill="1" applyBorder="1" applyAlignment="1">
      <alignment horizontal="center"/>
    </xf>
    <xf numFmtId="3" fontId="8" fillId="34" borderId="23" xfId="4" applyNumberFormat="1" applyFont="1" applyFill="1" applyBorder="1" applyAlignment="1">
      <alignment horizontal="center"/>
    </xf>
    <xf numFmtId="3" fontId="8" fillId="34" borderId="24" xfId="4" applyNumberFormat="1" applyFont="1" applyFill="1" applyBorder="1" applyAlignment="1">
      <alignment horizontal="center"/>
    </xf>
    <xf numFmtId="3" fontId="8" fillId="34" borderId="25" xfId="4" applyNumberFormat="1" applyFont="1" applyFill="1" applyBorder="1" applyAlignment="1">
      <alignment horizontal="center"/>
    </xf>
    <xf numFmtId="3" fontId="8" fillId="34" borderId="26" xfId="4" applyNumberFormat="1" applyFont="1" applyFill="1" applyBorder="1" applyAlignment="1">
      <alignment horizontal="center"/>
    </xf>
    <xf numFmtId="0" fontId="2" fillId="0" borderId="22" xfId="4" applyFont="1" applyFill="1" applyBorder="1" applyAlignment="1">
      <alignment horizontal="left"/>
    </xf>
    <xf numFmtId="0" fontId="2" fillId="0" borderId="2" xfId="4" applyFont="1" applyFill="1" applyBorder="1" applyAlignment="1">
      <alignment horizontal="left"/>
    </xf>
    <xf numFmtId="0" fontId="2" fillId="0" borderId="23" xfId="4" applyFont="1" applyFill="1" applyBorder="1" applyAlignment="1">
      <alignment horizontal="left"/>
    </xf>
    <xf numFmtId="0" fontId="2" fillId="0" borderId="16" xfId="4" quotePrefix="1" applyNumberFormat="1" applyFill="1" applyBorder="1" applyAlignment="1">
      <alignment horizontal="center"/>
    </xf>
    <xf numFmtId="3" fontId="8" fillId="0" borderId="16" xfId="4" quotePrefix="1" applyNumberFormat="1" applyFont="1" applyFill="1" applyBorder="1" applyAlignment="1">
      <alignment horizontal="center"/>
    </xf>
    <xf numFmtId="3" fontId="8" fillId="0" borderId="23" xfId="4" applyNumberFormat="1" applyFont="1" applyFill="1" applyBorder="1" applyAlignment="1">
      <alignment horizontal="center"/>
    </xf>
    <xf numFmtId="3" fontId="8" fillId="0" borderId="24" xfId="4" applyNumberFormat="1" applyFont="1" applyFill="1" applyBorder="1" applyAlignment="1">
      <alignment horizontal="center"/>
    </xf>
    <xf numFmtId="3" fontId="8" fillId="0" borderId="25" xfId="4" applyNumberFormat="1" applyFont="1" applyFill="1" applyBorder="1" applyAlignment="1">
      <alignment horizontal="center"/>
    </xf>
    <xf numFmtId="3" fontId="8" fillId="0" borderId="26" xfId="4" applyNumberFormat="1" applyFont="1" applyFill="1" applyBorder="1" applyAlignment="1">
      <alignment horizontal="center"/>
    </xf>
    <xf numFmtId="0" fontId="2" fillId="0" borderId="0" xfId="4" quotePrefix="1" applyNumberFormat="1" applyFill="1"/>
    <xf numFmtId="14" fontId="2" fillId="0" borderId="0" xfId="4" applyNumberFormat="1" applyFill="1" applyAlignment="1">
      <alignment horizontal="center"/>
    </xf>
    <xf numFmtId="0" fontId="2" fillId="0" borderId="0" xfId="4" quotePrefix="1" applyNumberFormat="1" applyFill="1" applyAlignment="1">
      <alignment horizontal="center"/>
    </xf>
    <xf numFmtId="0" fontId="8" fillId="8" borderId="25" xfId="4" applyFont="1" applyFill="1" applyBorder="1" applyAlignment="1">
      <alignment horizontal="center"/>
    </xf>
    <xf numFmtId="0" fontId="8" fillId="0" borderId="16" xfId="4" applyFont="1" applyFill="1" applyBorder="1" applyAlignment="1">
      <alignment horizontal="center"/>
    </xf>
    <xf numFmtId="0" fontId="8" fillId="0" borderId="17" xfId="4" applyFont="1" applyFill="1" applyBorder="1" applyAlignment="1">
      <alignment horizontal="center"/>
    </xf>
    <xf numFmtId="0" fontId="8" fillId="0" borderId="18" xfId="4" applyFont="1" applyFill="1" applyBorder="1" applyAlignment="1">
      <alignment horizontal="center"/>
    </xf>
    <xf numFmtId="0" fontId="8" fillId="0" borderId="25" xfId="4" applyFont="1" applyFill="1" applyBorder="1" applyAlignment="1">
      <alignment horizontal="left"/>
    </xf>
    <xf numFmtId="0" fontId="8" fillId="0" borderId="26" xfId="4" applyFont="1" applyFill="1" applyBorder="1" applyAlignment="1">
      <alignment horizontal="right"/>
    </xf>
    <xf numFmtId="0" fontId="8" fillId="8" borderId="2" xfId="4" applyFont="1" applyFill="1" applyBorder="1" applyAlignment="1"/>
    <xf numFmtId="0" fontId="8" fillId="8" borderId="22" xfId="4" applyFont="1" applyFill="1" applyBorder="1" applyAlignment="1">
      <alignment horizontal="left"/>
    </xf>
    <xf numFmtId="0" fontId="8" fillId="8" borderId="2" xfId="4" applyFont="1" applyFill="1" applyBorder="1" applyAlignment="1">
      <alignment horizontal="left"/>
    </xf>
    <xf numFmtId="0" fontId="8" fillId="8" borderId="23" xfId="4" applyFont="1" applyFill="1" applyBorder="1" applyAlignment="1">
      <alignment horizontal="left"/>
    </xf>
    <xf numFmtId="3" fontId="8" fillId="8" borderId="25" xfId="4" applyNumberFormat="1" applyFont="1" applyFill="1" applyBorder="1" applyAlignment="1">
      <alignment horizontal="center"/>
    </xf>
    <xf numFmtId="0" fontId="8" fillId="8" borderId="22" xfId="4" applyFont="1" applyFill="1" applyBorder="1" applyAlignment="1">
      <alignment horizontal="center"/>
    </xf>
    <xf numFmtId="0" fontId="8" fillId="8" borderId="23" xfId="4" applyFont="1" applyFill="1" applyBorder="1" applyAlignment="1">
      <alignment horizontal="center"/>
    </xf>
    <xf numFmtId="0" fontId="7" fillId="0" borderId="0" xfId="4" applyFont="1" applyAlignment="1">
      <alignment horizontal="right"/>
    </xf>
    <xf numFmtId="0" fontId="7" fillId="0" borderId="0" xfId="4" applyFont="1" applyBorder="1" applyAlignment="1">
      <alignment wrapText="1"/>
    </xf>
    <xf numFmtId="0" fontId="0" fillId="0" borderId="0" xfId="0" applyBorder="1" applyAlignment="1">
      <alignment wrapText="1"/>
    </xf>
    <xf numFmtId="0" fontId="8" fillId="8" borderId="25" xfId="4" applyFont="1" applyFill="1" applyBorder="1" applyAlignment="1">
      <alignment horizontal="center"/>
    </xf>
    <xf numFmtId="0" fontId="8" fillId="8" borderId="25" xfId="4" applyFont="1" applyFill="1" applyBorder="1" applyAlignment="1">
      <alignment horizontal="left"/>
    </xf>
    <xf numFmtId="3" fontId="8" fillId="8" borderId="24" xfId="4" applyNumberFormat="1" applyFont="1" applyFill="1" applyBorder="1" applyAlignment="1">
      <alignment horizontal="center"/>
    </xf>
    <xf numFmtId="0" fontId="2" fillId="0" borderId="0" xfId="4" applyAlignment="1"/>
    <xf numFmtId="0" fontId="2" fillId="7" borderId="16" xfId="4" quotePrefix="1" applyFill="1" applyBorder="1" applyAlignment="1">
      <alignment horizontal="center"/>
    </xf>
    <xf numFmtId="1" fontId="2" fillId="34" borderId="16" xfId="4" quotePrefix="1" applyNumberFormat="1" applyFill="1" applyBorder="1" applyAlignment="1">
      <alignment horizontal="center"/>
    </xf>
    <xf numFmtId="0" fontId="2" fillId="0" borderId="16" xfId="4" quotePrefix="1" applyFill="1" applyBorder="1" applyAlignment="1">
      <alignment horizontal="center"/>
    </xf>
    <xf numFmtId="0" fontId="2" fillId="33" borderId="22" xfId="4" applyFont="1" applyFill="1" applyBorder="1" applyAlignment="1">
      <alignment horizontal="left"/>
    </xf>
    <xf numFmtId="0" fontId="2" fillId="33" borderId="21" xfId="4" applyFont="1" applyFill="1" applyBorder="1" applyAlignment="1">
      <alignment horizontal="left"/>
    </xf>
    <xf numFmtId="0" fontId="2" fillId="31" borderId="22" xfId="4" applyFont="1" applyFill="1" applyBorder="1" applyAlignment="1">
      <alignment horizontal="left"/>
    </xf>
    <xf numFmtId="0" fontId="2" fillId="31" borderId="21" xfId="4" applyFont="1" applyFill="1" applyBorder="1" applyAlignment="1">
      <alignment horizontal="left"/>
    </xf>
    <xf numFmtId="0" fontId="2" fillId="30" borderId="22" xfId="4" applyFont="1" applyFill="1" applyBorder="1" applyAlignment="1">
      <alignment horizontal="left"/>
    </xf>
    <xf numFmtId="0" fontId="2" fillId="30" borderId="21" xfId="4" applyFont="1" applyFill="1" applyBorder="1" applyAlignment="1">
      <alignment horizontal="left"/>
    </xf>
    <xf numFmtId="0" fontId="2" fillId="0" borderId="25" xfId="4" applyFill="1" applyBorder="1"/>
    <xf numFmtId="0" fontId="2" fillId="0" borderId="2" xfId="4" applyFill="1" applyBorder="1"/>
    <xf numFmtId="0" fontId="2" fillId="0" borderId="23" xfId="4" applyFill="1" applyBorder="1"/>
    <xf numFmtId="1" fontId="2" fillId="0" borderId="16" xfId="4" quotePrefix="1" applyNumberFormat="1" applyFill="1" applyBorder="1" applyAlignment="1">
      <alignment horizontal="center"/>
    </xf>
    <xf numFmtId="3" fontId="7" fillId="3" borderId="17" xfId="4" applyNumberFormat="1" applyFont="1" applyFill="1" applyBorder="1" applyAlignment="1">
      <alignment wrapText="1"/>
    </xf>
    <xf numFmtId="3" fontId="7" fillId="0" borderId="17" xfId="4" applyNumberFormat="1" applyFont="1" applyFill="1" applyBorder="1" applyAlignment="1">
      <alignment wrapText="1"/>
    </xf>
    <xf numFmtId="3" fontId="7" fillId="3" borderId="58" xfId="4" applyNumberFormat="1" applyFont="1" applyFill="1" applyBorder="1" applyAlignment="1">
      <alignment wrapText="1"/>
    </xf>
    <xf numFmtId="0" fontId="7" fillId="8" borderId="18" xfId="4" applyFont="1" applyFill="1" applyBorder="1" applyAlignment="1">
      <alignment wrapText="1"/>
    </xf>
    <xf numFmtId="0" fontId="7" fillId="8" borderId="16" xfId="4" applyFont="1" applyFill="1" applyBorder="1" applyAlignment="1">
      <alignment wrapText="1"/>
    </xf>
    <xf numFmtId="0" fontId="8" fillId="0" borderId="25" xfId="4" applyFont="1" applyFill="1" applyBorder="1" applyAlignment="1">
      <alignment horizontal="center"/>
    </xf>
    <xf numFmtId="0" fontId="8" fillId="0" borderId="23" xfId="4" applyFont="1" applyFill="1" applyBorder="1" applyAlignment="1">
      <alignment horizontal="center"/>
    </xf>
    <xf numFmtId="0" fontId="8" fillId="8" borderId="23" xfId="4" applyFont="1" applyFill="1" applyBorder="1" applyAlignment="1">
      <alignment horizontal="center"/>
    </xf>
    <xf numFmtId="0" fontId="2" fillId="8" borderId="22" xfId="4" applyNumberFormat="1" applyFont="1" applyFill="1" applyBorder="1" applyAlignment="1">
      <alignment horizontal="left"/>
    </xf>
    <xf numFmtId="0" fontId="2" fillId="8" borderId="2" xfId="4" applyNumberFormat="1" applyFont="1" applyFill="1" applyBorder="1" applyAlignment="1">
      <alignment horizontal="left"/>
    </xf>
    <xf numFmtId="0" fontId="2" fillId="8" borderId="23" xfId="4" applyNumberFormat="1" applyFont="1" applyFill="1" applyBorder="1" applyAlignment="1">
      <alignment horizontal="left"/>
    </xf>
    <xf numFmtId="0" fontId="8" fillId="8" borderId="25" xfId="4" applyFont="1" applyFill="1" applyBorder="1" applyAlignment="1">
      <alignment horizontal="center"/>
    </xf>
    <xf numFmtId="0" fontId="8" fillId="35" borderId="22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left"/>
    </xf>
    <xf numFmtId="0" fontId="8" fillId="35" borderId="23" xfId="0" applyFont="1" applyFill="1" applyBorder="1" applyAlignment="1">
      <alignment wrapText="1"/>
    </xf>
    <xf numFmtId="0" fontId="8" fillId="35" borderId="24" xfId="0" applyFont="1" applyFill="1" applyBorder="1" applyAlignment="1">
      <alignment wrapText="1"/>
    </xf>
    <xf numFmtId="0" fontId="8" fillId="35" borderId="25" xfId="0" applyFont="1" applyFill="1" applyBorder="1" applyAlignment="1">
      <alignment wrapText="1"/>
    </xf>
    <xf numFmtId="0" fontId="8" fillId="35" borderId="26" xfId="0" applyFont="1" applyFill="1" applyBorder="1" applyAlignment="1"/>
    <xf numFmtId="0" fontId="8" fillId="35" borderId="24" xfId="0" applyFont="1" applyFill="1" applyBorder="1" applyAlignment="1">
      <alignment horizontal="center"/>
    </xf>
    <xf numFmtId="0" fontId="8" fillId="35" borderId="1" xfId="0" applyFont="1" applyFill="1" applyBorder="1" applyAlignment="1">
      <alignment horizontal="left"/>
    </xf>
    <xf numFmtId="0" fontId="8" fillId="35" borderId="1" xfId="0" applyFont="1" applyFill="1" applyBorder="1" applyAlignment="1">
      <alignment wrapText="1"/>
    </xf>
    <xf numFmtId="0" fontId="0" fillId="35" borderId="2" xfId="0" applyFill="1" applyBorder="1" applyAlignment="1"/>
    <xf numFmtId="0" fontId="8" fillId="35" borderId="24" xfId="0" applyFont="1" applyFill="1" applyBorder="1" applyAlignment="1"/>
    <xf numFmtId="0" fontId="0" fillId="35" borderId="23" xfId="0" applyFill="1" applyBorder="1" applyAlignment="1">
      <alignment wrapText="1"/>
    </xf>
    <xf numFmtId="0" fontId="2" fillId="35" borderId="24" xfId="0" applyFont="1" applyFill="1" applyBorder="1" applyAlignment="1"/>
    <xf numFmtId="0" fontId="8" fillId="35" borderId="23" xfId="0" applyFont="1" applyFill="1" applyBorder="1" applyAlignment="1">
      <alignment horizontal="left"/>
    </xf>
    <xf numFmtId="0" fontId="8" fillId="35" borderId="26" xfId="0" applyFont="1" applyFill="1" applyBorder="1" applyAlignment="1">
      <alignment horizontal="right"/>
    </xf>
    <xf numFmtId="0" fontId="22" fillId="35" borderId="25" xfId="0" applyFont="1" applyFill="1" applyBorder="1" applyAlignment="1">
      <alignment horizontal="center"/>
    </xf>
    <xf numFmtId="0" fontId="8" fillId="12" borderId="25" xfId="0" applyFont="1" applyFill="1" applyBorder="1" applyAlignment="1">
      <alignment wrapText="1"/>
    </xf>
    <xf numFmtId="0" fontId="8" fillId="12" borderId="23" xfId="0" applyFont="1" applyFill="1" applyBorder="1" applyAlignment="1">
      <alignment wrapText="1"/>
    </xf>
    <xf numFmtId="0" fontId="8" fillId="12" borderId="24" xfId="0" applyFont="1" applyFill="1" applyBorder="1" applyAlignment="1">
      <alignment wrapText="1"/>
    </xf>
    <xf numFmtId="0" fontId="2" fillId="12" borderId="24" xfId="0" applyFont="1" applyFill="1" applyBorder="1" applyAlignment="1"/>
    <xf numFmtId="0" fontId="8" fillId="12" borderId="26" xfId="0" applyFont="1" applyFill="1" applyBorder="1" applyAlignment="1">
      <alignment horizontal="right"/>
    </xf>
    <xf numFmtId="0" fontId="38" fillId="12" borderId="25" xfId="0" applyFont="1" applyFill="1" applyBorder="1" applyAlignment="1">
      <alignment wrapText="1"/>
    </xf>
    <xf numFmtId="0" fontId="8" fillId="35" borderId="22" xfId="4" applyFont="1" applyFill="1" applyBorder="1" applyAlignment="1">
      <alignment horizontal="center"/>
    </xf>
    <xf numFmtId="0" fontId="8" fillId="35" borderId="25" xfId="4" applyFont="1" applyFill="1" applyBorder="1" applyAlignment="1">
      <alignment horizontal="center"/>
    </xf>
    <xf numFmtId="0" fontId="8" fillId="35" borderId="25" xfId="4" applyFont="1" applyFill="1" applyBorder="1" applyAlignment="1">
      <alignment horizontal="left"/>
    </xf>
    <xf numFmtId="0" fontId="8" fillId="35" borderId="23" xfId="4" applyFont="1" applyFill="1" applyBorder="1" applyAlignment="1">
      <alignment wrapText="1"/>
    </xf>
    <xf numFmtId="0" fontId="8" fillId="35" borderId="25" xfId="4" applyFont="1" applyFill="1" applyBorder="1" applyAlignment="1">
      <alignment wrapText="1"/>
    </xf>
    <xf numFmtId="0" fontId="8" fillId="35" borderId="24" xfId="4" applyFont="1" applyFill="1" applyBorder="1" applyAlignment="1">
      <alignment wrapText="1"/>
    </xf>
    <xf numFmtId="0" fontId="8" fillId="35" borderId="27" xfId="0" applyFont="1" applyFill="1" applyBorder="1" applyAlignment="1">
      <alignment horizontal="center"/>
    </xf>
    <xf numFmtId="0" fontId="8" fillId="35" borderId="35" xfId="0" applyFont="1" applyFill="1" applyBorder="1" applyAlignment="1">
      <alignment horizontal="center"/>
    </xf>
    <xf numFmtId="0" fontId="8" fillId="35" borderId="35" xfId="0" applyFont="1" applyFill="1" applyBorder="1" applyAlignment="1">
      <alignment wrapText="1"/>
    </xf>
    <xf numFmtId="0" fontId="0" fillId="35" borderId="34" xfId="0" applyFill="1" applyBorder="1" applyAlignment="1">
      <alignment wrapText="1"/>
    </xf>
    <xf numFmtId="0" fontId="8" fillId="35" borderId="33" xfId="0" applyFont="1" applyFill="1" applyBorder="1" applyAlignment="1">
      <alignment wrapText="1"/>
    </xf>
    <xf numFmtId="0" fontId="2" fillId="35" borderId="32" xfId="0" applyFont="1" applyFill="1" applyBorder="1" applyAlignment="1"/>
    <xf numFmtId="0" fontId="8" fillId="35" borderId="36" xfId="0" applyFont="1" applyFill="1" applyBorder="1" applyAlignment="1"/>
    <xf numFmtId="3" fontId="7" fillId="10" borderId="9" xfId="4" applyNumberFormat="1" applyFont="1" applyFill="1" applyBorder="1" applyAlignment="1">
      <alignment horizontal="center" vertical="center"/>
    </xf>
    <xf numFmtId="3" fontId="7" fillId="0" borderId="9" xfId="4" applyNumberFormat="1" applyFont="1" applyFill="1" applyBorder="1" applyAlignment="1">
      <alignment horizontal="center" vertical="center"/>
    </xf>
    <xf numFmtId="3" fontId="7" fillId="0" borderId="9" xfId="4" applyNumberFormat="1" applyFont="1" applyBorder="1" applyAlignment="1">
      <alignment horizontal="center" vertical="center"/>
    </xf>
    <xf numFmtId="0" fontId="8" fillId="0" borderId="24" xfId="4" applyFont="1" applyFill="1" applyBorder="1" applyAlignment="1">
      <alignment wrapText="1"/>
    </xf>
    <xf numFmtId="0" fontId="8" fillId="0" borderId="26" xfId="4" applyFont="1" applyFill="1" applyBorder="1" applyAlignment="1"/>
    <xf numFmtId="0" fontId="0" fillId="0" borderId="0" xfId="0" applyAlignment="1"/>
    <xf numFmtId="0" fontId="8" fillId="35" borderId="25" xfId="0" applyFont="1" applyFill="1" applyBorder="1" applyAlignment="1">
      <alignment wrapText="1"/>
    </xf>
    <xf numFmtId="0" fontId="8" fillId="0" borderId="23" xfId="4" applyFont="1" applyFill="1" applyBorder="1" applyAlignment="1">
      <alignment horizontal="left"/>
    </xf>
    <xf numFmtId="0" fontId="8" fillId="8" borderId="23" xfId="4" applyFont="1" applyFill="1" applyBorder="1" applyAlignment="1">
      <alignment horizontal="center"/>
    </xf>
    <xf numFmtId="0" fontId="2" fillId="7" borderId="22" xfId="4" applyFont="1" applyFill="1" applyBorder="1" applyAlignment="1">
      <alignment horizontal="left"/>
    </xf>
    <xf numFmtId="0" fontId="2" fillId="7" borderId="2" xfId="4" applyFont="1" applyFill="1" applyBorder="1" applyAlignment="1">
      <alignment horizontal="left"/>
    </xf>
    <xf numFmtId="0" fontId="2" fillId="7" borderId="23" xfId="4" applyFont="1" applyFill="1" applyBorder="1" applyAlignment="1">
      <alignment horizontal="left"/>
    </xf>
    <xf numFmtId="0" fontId="8" fillId="8" borderId="25" xfId="4" applyFont="1" applyFill="1" applyBorder="1" applyAlignment="1">
      <alignment horizontal="center"/>
    </xf>
    <xf numFmtId="0" fontId="8" fillId="0" borderId="25" xfId="4" applyFont="1" applyFill="1" applyBorder="1" applyAlignment="1">
      <alignment horizontal="left"/>
    </xf>
    <xf numFmtId="0" fontId="8" fillId="0" borderId="25" xfId="4" applyFont="1" applyFill="1" applyBorder="1" applyAlignment="1">
      <alignment horizontal="center"/>
    </xf>
    <xf numFmtId="0" fontId="8" fillId="0" borderId="23" xfId="4" applyFont="1" applyFill="1" applyBorder="1" applyAlignment="1">
      <alignment horizontal="center"/>
    </xf>
    <xf numFmtId="0" fontId="0" fillId="35" borderId="25" xfId="0" applyFill="1" applyBorder="1" applyAlignment="1"/>
    <xf numFmtId="0" fontId="2" fillId="35" borderId="25" xfId="4" applyFill="1" applyBorder="1" applyAlignment="1"/>
    <xf numFmtId="0" fontId="2" fillId="35" borderId="25" xfId="0" applyFont="1" applyFill="1" applyBorder="1" applyAlignment="1"/>
    <xf numFmtId="0" fontId="0" fillId="35" borderId="24" xfId="0" applyFill="1" applyBorder="1" applyAlignment="1">
      <alignment horizontal="center"/>
    </xf>
    <xf numFmtId="0" fontId="0" fillId="35" borderId="2" xfId="0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24" xfId="4" applyFill="1" applyBorder="1" applyAlignment="1">
      <alignment horizontal="center"/>
    </xf>
    <xf numFmtId="0" fontId="2" fillId="35" borderId="23" xfId="4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8" fillId="0" borderId="25" xfId="4" applyFont="1" applyFill="1" applyBorder="1" applyAlignment="1">
      <alignment horizontal="left"/>
    </xf>
    <xf numFmtId="0" fontId="2" fillId="0" borderId="24" xfId="4" applyBorder="1"/>
    <xf numFmtId="0" fontId="2" fillId="0" borderId="22" xfId="4" applyFont="1" applyFill="1" applyBorder="1" applyAlignment="1"/>
    <xf numFmtId="0" fontId="2" fillId="0" borderId="2" xfId="4" applyFont="1" applyFill="1" applyBorder="1" applyAlignment="1"/>
    <xf numFmtId="0" fontId="2" fillId="0" borderId="23" xfId="4" applyFont="1" applyFill="1" applyBorder="1" applyAlignment="1"/>
    <xf numFmtId="0" fontId="8" fillId="8" borderId="1" xfId="4" applyFont="1" applyFill="1" applyBorder="1" applyAlignment="1"/>
    <xf numFmtId="0" fontId="8" fillId="8" borderId="22" xfId="4" applyNumberFormat="1" applyFont="1" applyFill="1" applyBorder="1" applyAlignment="1">
      <alignment horizontal="left"/>
    </xf>
    <xf numFmtId="0" fontId="8" fillId="8" borderId="2" xfId="4" applyNumberFormat="1" applyFont="1" applyFill="1" applyBorder="1" applyAlignment="1">
      <alignment horizontal="left"/>
    </xf>
    <xf numFmtId="0" fontId="8" fillId="8" borderId="23" xfId="4" applyNumberFormat="1" applyFont="1" applyFill="1" applyBorder="1" applyAlignment="1">
      <alignment horizontal="left"/>
    </xf>
    <xf numFmtId="0" fontId="2" fillId="6" borderId="0" xfId="4" applyFill="1" applyAlignment="1">
      <alignment horizontal="right"/>
    </xf>
    <xf numFmtId="1" fontId="2" fillId="6" borderId="65" xfId="4" applyNumberFormat="1" applyFont="1" applyFill="1" applyBorder="1" applyAlignment="1">
      <alignment horizontal="center"/>
    </xf>
    <xf numFmtId="3" fontId="10" fillId="37" borderId="9" xfId="4" applyNumberFormat="1" applyFont="1" applyFill="1" applyBorder="1" applyAlignment="1">
      <alignment horizontal="center" vertical="center"/>
    </xf>
    <xf numFmtId="3" fontId="7" fillId="37" borderId="9" xfId="4" applyNumberFormat="1" applyFont="1" applyFill="1" applyBorder="1" applyAlignment="1">
      <alignment horizontal="center" vertical="center"/>
    </xf>
    <xf numFmtId="0" fontId="2" fillId="22" borderId="29" xfId="4" quotePrefix="1" applyNumberFormat="1" applyFont="1" applyFill="1" applyBorder="1"/>
    <xf numFmtId="0" fontId="2" fillId="22" borderId="13" xfId="4" quotePrefix="1" applyNumberFormat="1" applyFont="1" applyFill="1" applyBorder="1" applyAlignment="1">
      <alignment horizontal="left"/>
    </xf>
    <xf numFmtId="3" fontId="2" fillId="2" borderId="31" xfId="4" quotePrefix="1" applyNumberFormat="1" applyFill="1" applyBorder="1" applyAlignment="1">
      <alignment horizontal="center"/>
    </xf>
    <xf numFmtId="3" fontId="2" fillId="2" borderId="69" xfId="4" quotePrefix="1" applyNumberFormat="1" applyFill="1" applyBorder="1" applyAlignment="1">
      <alignment horizontal="center"/>
    </xf>
    <xf numFmtId="3" fontId="2" fillId="2" borderId="29" xfId="4" quotePrefix="1" applyNumberFormat="1" applyFill="1" applyBorder="1" applyAlignment="1">
      <alignment horizontal="center"/>
    </xf>
    <xf numFmtId="10" fontId="2" fillId="0" borderId="69" xfId="4" applyNumberFormat="1" applyFill="1" applyBorder="1" applyAlignment="1">
      <alignment horizontal="center"/>
    </xf>
    <xf numFmtId="3" fontId="24" fillId="0" borderId="69" xfId="4" applyNumberFormat="1" applyFont="1" applyFill="1" applyBorder="1" applyAlignment="1">
      <alignment horizontal="center"/>
    </xf>
    <xf numFmtId="0" fontId="2" fillId="36" borderId="54" xfId="4" applyFill="1" applyBorder="1" applyAlignment="1">
      <alignment wrapText="1"/>
    </xf>
    <xf numFmtId="0" fontId="19" fillId="4" borderId="63" xfId="4" applyFont="1" applyFill="1" applyBorder="1" applyAlignment="1">
      <alignment horizontal="center" vertical="center" wrapText="1"/>
    </xf>
    <xf numFmtId="3" fontId="2" fillId="2" borderId="54" xfId="4" quotePrefix="1" applyNumberFormat="1" applyFill="1" applyBorder="1" applyAlignment="1">
      <alignment horizontal="center"/>
    </xf>
    <xf numFmtId="3" fontId="2" fillId="2" borderId="63" xfId="4" quotePrefix="1" applyNumberFormat="1" applyFill="1" applyBorder="1" applyAlignment="1">
      <alignment horizontal="center"/>
    </xf>
    <xf numFmtId="3" fontId="2" fillId="6" borderId="48" xfId="4" applyNumberFormat="1" applyFont="1" applyFill="1" applyBorder="1" applyAlignment="1">
      <alignment horizontal="center"/>
    </xf>
    <xf numFmtId="0" fontId="25" fillId="36" borderId="14" xfId="4" applyFont="1" applyFill="1" applyBorder="1" applyAlignment="1">
      <alignment wrapText="1"/>
    </xf>
    <xf numFmtId="0" fontId="25" fillId="38" borderId="21" xfId="4" applyFont="1" applyFill="1" applyBorder="1"/>
    <xf numFmtId="0" fontId="10" fillId="38" borderId="22" xfId="4" applyFont="1" applyFill="1" applyBorder="1"/>
    <xf numFmtId="0" fontId="7" fillId="0" borderId="0" xfId="4" applyFont="1" applyAlignment="1">
      <alignment horizontal="right"/>
    </xf>
    <xf numFmtId="0" fontId="2" fillId="0" borderId="27" xfId="4" applyFont="1" applyFill="1" applyBorder="1" applyAlignment="1">
      <alignment horizontal="left"/>
    </xf>
    <xf numFmtId="0" fontId="2" fillId="0" borderId="28" xfId="4" applyFont="1" applyFill="1" applyBorder="1" applyAlignment="1">
      <alignment horizontal="left"/>
    </xf>
    <xf numFmtId="3" fontId="2" fillId="0" borderId="49" xfId="4" quotePrefix="1" applyNumberFormat="1" applyFont="1" applyFill="1" applyBorder="1" applyAlignment="1">
      <alignment horizontal="center"/>
    </xf>
    <xf numFmtId="3" fontId="2" fillId="0" borderId="0" xfId="4" applyNumberFormat="1" applyFill="1" applyBorder="1"/>
    <xf numFmtId="3" fontId="2" fillId="0" borderId="49" xfId="4" quotePrefix="1" applyNumberFormat="1" applyFill="1" applyBorder="1" applyAlignment="1">
      <alignment horizontal="center"/>
    </xf>
    <xf numFmtId="3" fontId="24" fillId="0" borderId="65" xfId="4" applyNumberFormat="1" applyFont="1" applyFill="1" applyBorder="1" applyAlignment="1">
      <alignment horizontal="center"/>
    </xf>
    <xf numFmtId="3" fontId="10" fillId="0" borderId="0" xfId="4" applyNumberFormat="1" applyFont="1" applyFill="1" applyBorder="1"/>
    <xf numFmtId="9" fontId="10" fillId="0" borderId="0" xfId="10" applyFont="1" applyFill="1" applyBorder="1"/>
    <xf numFmtId="0" fontId="2" fillId="0" borderId="30" xfId="4" applyFont="1" applyFill="1" applyBorder="1" applyAlignment="1">
      <alignment horizontal="left"/>
    </xf>
    <xf numFmtId="0" fontId="2" fillId="0" borderId="31" xfId="4" applyFont="1" applyFill="1" applyBorder="1" applyAlignment="1">
      <alignment horizontal="left"/>
    </xf>
    <xf numFmtId="0" fontId="2" fillId="0" borderId="29" xfId="4" applyFont="1" applyFill="1" applyBorder="1" applyAlignment="1">
      <alignment horizontal="left"/>
    </xf>
    <xf numFmtId="0" fontId="2" fillId="0" borderId="13" xfId="4" applyFont="1" applyFill="1" applyBorder="1" applyAlignment="1">
      <alignment horizontal="left"/>
    </xf>
    <xf numFmtId="0" fontId="24" fillId="0" borderId="71" xfId="4" applyFont="1" applyBorder="1"/>
    <xf numFmtId="0" fontId="25" fillId="38" borderId="13" xfId="4" applyFont="1" applyFill="1" applyBorder="1"/>
    <xf numFmtId="3" fontId="2" fillId="2" borderId="69" xfId="4" applyNumberFormat="1" applyFill="1" applyBorder="1" applyAlignment="1">
      <alignment horizontal="center"/>
    </xf>
    <xf numFmtId="3" fontId="2" fillId="0" borderId="64" xfId="4" applyNumberFormat="1" applyBorder="1"/>
    <xf numFmtId="3" fontId="2" fillId="0" borderId="69" xfId="4" applyNumberFormat="1" applyBorder="1"/>
    <xf numFmtId="9" fontId="10" fillId="0" borderId="64" xfId="10" applyFont="1" applyBorder="1"/>
    <xf numFmtId="9" fontId="10" fillId="0" borderId="64" xfId="10" applyFont="1" applyFill="1" applyBorder="1"/>
    <xf numFmtId="0" fontId="2" fillId="0" borderId="0" xfId="4" applyFill="1" applyBorder="1" applyAlignment="1">
      <alignment horizontal="left"/>
    </xf>
    <xf numFmtId="0" fontId="31" fillId="10" borderId="9" xfId="4" applyFont="1" applyFill="1" applyBorder="1" applyAlignment="1">
      <alignment horizontal="center"/>
    </xf>
    <xf numFmtId="0" fontId="7" fillId="6" borderId="27" xfId="4" applyFont="1" applyFill="1" applyBorder="1" applyAlignment="1">
      <alignment horizontal="left"/>
    </xf>
    <xf numFmtId="0" fontId="7" fillId="6" borderId="28" xfId="4" applyFont="1" applyFill="1" applyBorder="1" applyAlignment="1">
      <alignment horizontal="left"/>
    </xf>
    <xf numFmtId="3" fontId="7" fillId="6" borderId="49" xfId="4" applyNumberFormat="1" applyFont="1" applyFill="1" applyBorder="1" applyAlignment="1">
      <alignment horizontal="center"/>
    </xf>
    <xf numFmtId="3" fontId="31" fillId="6" borderId="9" xfId="4" applyNumberFormat="1" applyFont="1" applyFill="1" applyBorder="1" applyAlignment="1">
      <alignment horizontal="center"/>
    </xf>
    <xf numFmtId="3" fontId="6" fillId="6" borderId="7" xfId="4" applyNumberFormat="1" applyFont="1" applyFill="1" applyBorder="1"/>
    <xf numFmtId="3" fontId="8" fillId="6" borderId="9" xfId="4" applyNumberFormat="1" applyFont="1" applyFill="1" applyBorder="1" applyAlignment="1">
      <alignment horizontal="center" vertical="center"/>
    </xf>
    <xf numFmtId="3" fontId="7" fillId="6" borderId="9" xfId="4" applyNumberFormat="1" applyFont="1" applyFill="1" applyBorder="1" applyAlignment="1">
      <alignment horizontal="center" vertical="center"/>
    </xf>
    <xf numFmtId="0" fontId="31" fillId="6" borderId="9" xfId="4" applyFont="1" applyFill="1" applyBorder="1" applyAlignment="1">
      <alignment horizontal="center"/>
    </xf>
    <xf numFmtId="9" fontId="6" fillId="6" borderId="9" xfId="10" applyFont="1" applyFill="1" applyBorder="1"/>
    <xf numFmtId="0" fontId="2" fillId="19" borderId="30" xfId="4" applyFont="1" applyFill="1" applyBorder="1" applyAlignment="1">
      <alignment horizontal="left"/>
    </xf>
    <xf numFmtId="0" fontId="2" fillId="19" borderId="31" xfId="4" applyFont="1" applyFill="1" applyBorder="1" applyAlignment="1">
      <alignment horizontal="left"/>
    </xf>
    <xf numFmtId="3" fontId="2" fillId="6" borderId="69" xfId="4" applyNumberFormat="1" applyFont="1" applyFill="1" applyBorder="1" applyAlignment="1">
      <alignment horizontal="center"/>
    </xf>
    <xf numFmtId="0" fontId="2" fillId="20" borderId="52" xfId="4" applyFont="1" applyFill="1" applyBorder="1" applyAlignment="1">
      <alignment horizontal="left"/>
    </xf>
    <xf numFmtId="0" fontId="2" fillId="20" borderId="51" xfId="4" applyFont="1" applyFill="1" applyBorder="1" applyAlignment="1">
      <alignment horizontal="left"/>
    </xf>
    <xf numFmtId="3" fontId="2" fillId="2" borderId="55" xfId="4" quotePrefix="1" applyNumberFormat="1" applyFill="1" applyBorder="1" applyAlignment="1">
      <alignment horizontal="center"/>
    </xf>
    <xf numFmtId="3" fontId="2" fillId="2" borderId="52" xfId="4" quotePrefix="1" applyNumberFormat="1" applyFill="1" applyBorder="1" applyAlignment="1">
      <alignment horizontal="center"/>
    </xf>
    <xf numFmtId="10" fontId="2" fillId="0" borderId="55" xfId="4" applyNumberFormat="1" applyFill="1" applyBorder="1" applyAlignment="1">
      <alignment horizontal="center"/>
    </xf>
    <xf numFmtId="3" fontId="24" fillId="0" borderId="55" xfId="4" applyNumberFormat="1" applyFont="1" applyFill="1" applyBorder="1" applyAlignment="1">
      <alignment horizontal="center"/>
    </xf>
    <xf numFmtId="3" fontId="2" fillId="6" borderId="55" xfId="4" applyNumberFormat="1" applyFont="1" applyFill="1" applyBorder="1" applyAlignment="1">
      <alignment horizontal="center"/>
    </xf>
    <xf numFmtId="0" fontId="2" fillId="26" borderId="29" xfId="4" applyFont="1" applyFill="1" applyBorder="1" applyAlignment="1">
      <alignment horizontal="left"/>
    </xf>
    <xf numFmtId="0" fontId="25" fillId="26" borderId="13" xfId="4" applyFont="1" applyFill="1" applyBorder="1" applyAlignment="1">
      <alignment horizontal="left"/>
    </xf>
    <xf numFmtId="0" fontId="2" fillId="24" borderId="52" xfId="4" applyFont="1" applyFill="1" applyBorder="1" applyAlignment="1">
      <alignment horizontal="left"/>
    </xf>
    <xf numFmtId="0" fontId="2" fillId="24" borderId="51" xfId="4" applyFont="1" applyFill="1" applyBorder="1" applyAlignment="1">
      <alignment horizontal="left"/>
    </xf>
    <xf numFmtId="3" fontId="2" fillId="2" borderId="55" xfId="4" quotePrefix="1" applyNumberFormat="1" applyFont="1" applyFill="1" applyBorder="1" applyAlignment="1">
      <alignment horizontal="center"/>
    </xf>
    <xf numFmtId="0" fontId="2" fillId="33" borderId="29" xfId="4" applyFont="1" applyFill="1" applyBorder="1" applyAlignment="1">
      <alignment horizontal="left"/>
    </xf>
    <xf numFmtId="0" fontId="2" fillId="33" borderId="13" xfId="4" applyFont="1" applyFill="1" applyBorder="1" applyAlignment="1">
      <alignment horizontal="left"/>
    </xf>
    <xf numFmtId="0" fontId="2" fillId="25" borderId="52" xfId="4" applyFont="1" applyFill="1" applyBorder="1" applyAlignment="1">
      <alignment horizontal="left"/>
    </xf>
    <xf numFmtId="0" fontId="2" fillId="25" borderId="51" xfId="4" applyFont="1" applyFill="1" applyBorder="1" applyAlignment="1">
      <alignment horizontal="left"/>
    </xf>
    <xf numFmtId="0" fontId="2" fillId="2" borderId="69" xfId="4" applyFill="1" applyBorder="1"/>
    <xf numFmtId="0" fontId="2" fillId="2" borderId="69" xfId="4" applyFill="1" applyBorder="1" applyAlignment="1"/>
    <xf numFmtId="0" fontId="2" fillId="2" borderId="29" xfId="4" applyFill="1" applyBorder="1" applyAlignment="1"/>
    <xf numFmtId="0" fontId="2" fillId="0" borderId="69" xfId="4" applyBorder="1"/>
    <xf numFmtId="0" fontId="24" fillId="0" borderId="69" xfId="4" applyFont="1" applyBorder="1"/>
    <xf numFmtId="1" fontId="2" fillId="6" borderId="64" xfId="4" applyNumberFormat="1" applyFont="1" applyFill="1" applyBorder="1" applyAlignment="1">
      <alignment horizontal="center"/>
    </xf>
    <xf numFmtId="1" fontId="2" fillId="6" borderId="64" xfId="9" applyNumberFormat="1" applyFont="1" applyFill="1" applyBorder="1" applyAlignment="1">
      <alignment horizontal="center"/>
    </xf>
    <xf numFmtId="0" fontId="2" fillId="30" borderId="52" xfId="4" applyFont="1" applyFill="1" applyBorder="1" applyAlignment="1">
      <alignment horizontal="left"/>
    </xf>
    <xf numFmtId="0" fontId="2" fillId="30" borderId="51" xfId="4" applyFont="1" applyFill="1" applyBorder="1" applyAlignment="1">
      <alignment horizontal="left"/>
    </xf>
    <xf numFmtId="0" fontId="25" fillId="42" borderId="29" xfId="4" applyFont="1" applyFill="1" applyBorder="1"/>
    <xf numFmtId="0" fontId="7" fillId="0" borderId="27" xfId="4" applyFont="1" applyFill="1" applyBorder="1" applyAlignment="1">
      <alignment horizontal="left"/>
    </xf>
    <xf numFmtId="0" fontId="7" fillId="0" borderId="28" xfId="4" applyFont="1" applyFill="1" applyBorder="1" applyAlignment="1">
      <alignment horizontal="left"/>
    </xf>
    <xf numFmtId="3" fontId="7" fillId="0" borderId="49" xfId="4" applyNumberFormat="1" applyFont="1" applyFill="1" applyBorder="1" applyAlignment="1">
      <alignment horizontal="center"/>
    </xf>
    <xf numFmtId="3" fontId="7" fillId="0" borderId="49" xfId="4" applyNumberFormat="1" applyFont="1" applyFill="1" applyBorder="1" applyAlignment="1">
      <alignment horizontal="center" vertical="center"/>
    </xf>
    <xf numFmtId="3" fontId="27" fillId="0" borderId="49" xfId="4" applyNumberFormat="1" applyFont="1" applyFill="1" applyBorder="1" applyAlignment="1">
      <alignment horizontal="center" vertical="center"/>
    </xf>
    <xf numFmtId="3" fontId="7" fillId="0" borderId="22" xfId="4" applyNumberFormat="1" applyFont="1" applyFill="1" applyBorder="1" applyAlignment="1">
      <alignment horizontal="center" vertical="center"/>
    </xf>
    <xf numFmtId="0" fontId="10" fillId="0" borderId="55" xfId="4" applyFont="1" applyFill="1" applyBorder="1"/>
    <xf numFmtId="0" fontId="10" fillId="0" borderId="9" xfId="4" applyFont="1" applyFill="1" applyBorder="1" applyAlignment="1">
      <alignment horizontal="center"/>
    </xf>
    <xf numFmtId="3" fontId="10" fillId="0" borderId="9" xfId="4" applyNumberFormat="1" applyFont="1" applyFill="1" applyBorder="1" applyAlignment="1">
      <alignment horizontal="center"/>
    </xf>
    <xf numFmtId="3" fontId="31" fillId="0" borderId="9" xfId="4" applyNumberFormat="1" applyFont="1" applyFill="1" applyBorder="1" applyAlignment="1">
      <alignment horizontal="center"/>
    </xf>
    <xf numFmtId="9" fontId="10" fillId="6" borderId="64" xfId="10" applyFont="1" applyFill="1" applyBorder="1"/>
    <xf numFmtId="3" fontId="10" fillId="40" borderId="64" xfId="4" applyNumberFormat="1" applyFont="1" applyFill="1" applyBorder="1"/>
    <xf numFmtId="166" fontId="2" fillId="6" borderId="64" xfId="10" applyNumberFormat="1" applyFont="1" applyFill="1" applyBorder="1" applyAlignment="1">
      <alignment horizontal="center"/>
    </xf>
    <xf numFmtId="0" fontId="39" fillId="0" borderId="0" xfId="4" applyFont="1" applyFill="1" applyBorder="1" applyAlignment="1">
      <alignment horizontal="center" vertical="center" wrapText="1"/>
    </xf>
    <xf numFmtId="3" fontId="2" fillId="0" borderId="0" xfId="4" applyNumberFormat="1" applyFill="1" applyBorder="1" applyAlignment="1">
      <alignment wrapText="1"/>
    </xf>
    <xf numFmtId="3" fontId="6" fillId="0" borderId="0" xfId="4" applyNumberFormat="1" applyFont="1" applyFill="1" applyBorder="1"/>
    <xf numFmtId="9" fontId="6" fillId="0" borderId="0" xfId="10" applyFont="1" applyFill="1" applyBorder="1"/>
    <xf numFmtId="3" fontId="10" fillId="0" borderId="65" xfId="4" applyNumberFormat="1" applyFont="1" applyFill="1" applyBorder="1" applyAlignment="1">
      <alignment horizontal="center"/>
    </xf>
    <xf numFmtId="3" fontId="10" fillId="6" borderId="9" xfId="4" applyNumberFormat="1" applyFont="1" applyFill="1" applyBorder="1" applyAlignment="1">
      <alignment horizontal="center"/>
    </xf>
    <xf numFmtId="3" fontId="6" fillId="6" borderId="9" xfId="4" applyNumberFormat="1" applyFont="1" applyFill="1" applyBorder="1"/>
    <xf numFmtId="0" fontId="15" fillId="4" borderId="9" xfId="4" applyFont="1" applyFill="1" applyBorder="1" applyAlignment="1">
      <alignment horizontal="center" vertical="center" textRotation="90" wrapText="1"/>
    </xf>
    <xf numFmtId="0" fontId="39" fillId="39" borderId="9" xfId="4" applyFont="1" applyFill="1" applyBorder="1" applyAlignment="1">
      <alignment horizontal="center" vertical="center"/>
    </xf>
    <xf numFmtId="0" fontId="39" fillId="39" borderId="9" xfId="4" applyFont="1" applyFill="1" applyBorder="1" applyAlignment="1">
      <alignment horizontal="center" vertical="center" wrapText="1"/>
    </xf>
    <xf numFmtId="9" fontId="2" fillId="0" borderId="64" xfId="10" applyFont="1" applyBorder="1" applyAlignment="1">
      <alignment wrapText="1"/>
    </xf>
    <xf numFmtId="9" fontId="2" fillId="0" borderId="64" xfId="10" applyFont="1" applyBorder="1"/>
    <xf numFmtId="9" fontId="2" fillId="0" borderId="69" xfId="10" applyFont="1" applyBorder="1"/>
    <xf numFmtId="9" fontId="10" fillId="40" borderId="65" xfId="10" applyFont="1" applyFill="1" applyBorder="1"/>
    <xf numFmtId="9" fontId="10" fillId="40" borderId="64" xfId="10" applyFont="1" applyFill="1" applyBorder="1"/>
    <xf numFmtId="9" fontId="2" fillId="0" borderId="6" xfId="10" applyFont="1" applyFill="1" applyBorder="1" applyAlignment="1">
      <alignment horizontal="center" vertical="center" wrapText="1"/>
    </xf>
    <xf numFmtId="3" fontId="2" fillId="0" borderId="64" xfId="4" applyNumberFormat="1" applyBorder="1" applyAlignment="1">
      <alignment wrapText="1"/>
    </xf>
    <xf numFmtId="3" fontId="10" fillId="40" borderId="65" xfId="4" applyNumberFormat="1" applyFont="1" applyFill="1" applyBorder="1"/>
    <xf numFmtId="0" fontId="2" fillId="0" borderId="64" xfId="4" applyBorder="1"/>
    <xf numFmtId="0" fontId="19" fillId="37" borderId="4" xfId="4" applyFont="1" applyFill="1" applyBorder="1" applyAlignment="1">
      <alignment horizontal="center" vertical="center" wrapText="1"/>
    </xf>
    <xf numFmtId="0" fontId="12" fillId="0" borderId="70" xfId="4" applyFont="1" applyFill="1" applyBorder="1" applyAlignment="1">
      <alignment wrapText="1"/>
    </xf>
    <xf numFmtId="9" fontId="2" fillId="37" borderId="50" xfId="4" applyNumberFormat="1" applyFill="1" applyBorder="1" applyAlignment="1">
      <alignment horizontal="center" vertical="center" wrapText="1"/>
    </xf>
    <xf numFmtId="0" fontId="19" fillId="4" borderId="73" xfId="4" applyFont="1" applyFill="1" applyBorder="1" applyAlignment="1">
      <alignment horizontal="center" vertical="center" wrapText="1"/>
    </xf>
    <xf numFmtId="0" fontId="19" fillId="37" borderId="74" xfId="4" applyFont="1" applyFill="1" applyBorder="1" applyAlignment="1">
      <alignment horizontal="center" vertical="center" wrapText="1"/>
    </xf>
    <xf numFmtId="0" fontId="19" fillId="4" borderId="75" xfId="4" applyFont="1" applyFill="1" applyBorder="1" applyAlignment="1">
      <alignment horizontal="center" vertical="center" wrapText="1"/>
    </xf>
    <xf numFmtId="0" fontId="19" fillId="4" borderId="76" xfId="4" applyFont="1" applyFill="1" applyBorder="1" applyAlignment="1">
      <alignment horizontal="center" vertical="center" wrapText="1"/>
    </xf>
    <xf numFmtId="0" fontId="15" fillId="4" borderId="72" xfId="4" applyFont="1" applyFill="1" applyBorder="1" applyAlignment="1">
      <alignment horizontal="center" vertical="center" textRotation="90" wrapText="1"/>
    </xf>
    <xf numFmtId="0" fontId="12" fillId="0" borderId="74" xfId="4" applyFont="1" applyFill="1" applyBorder="1" applyAlignment="1">
      <alignment wrapText="1"/>
    </xf>
    <xf numFmtId="0" fontId="12" fillId="0" borderId="77" xfId="4" applyFont="1" applyBorder="1" applyAlignment="1">
      <alignment wrapText="1"/>
    </xf>
    <xf numFmtId="0" fontId="12" fillId="0" borderId="75" xfId="4" applyFont="1" applyBorder="1" applyAlignment="1">
      <alignment wrapText="1"/>
    </xf>
    <xf numFmtId="0" fontId="7" fillId="0" borderId="71" xfId="4" applyFont="1" applyBorder="1" applyAlignment="1">
      <alignment horizontal="center" vertical="center" wrapText="1"/>
    </xf>
    <xf numFmtId="0" fontId="19" fillId="4" borderId="77" xfId="4" applyFont="1" applyFill="1" applyBorder="1" applyAlignment="1">
      <alignment horizontal="center" vertical="center" wrapText="1"/>
    </xf>
    <xf numFmtId="9" fontId="2" fillId="0" borderId="0" xfId="4" applyNumberFormat="1" applyBorder="1" applyAlignment="1">
      <alignment horizontal="center" vertical="center" wrapText="1"/>
    </xf>
    <xf numFmtId="9" fontId="2" fillId="37" borderId="0" xfId="4" applyNumberFormat="1" applyFill="1" applyBorder="1" applyAlignment="1">
      <alignment horizontal="center" vertical="center" wrapText="1"/>
    </xf>
    <xf numFmtId="9" fontId="2" fillId="0" borderId="0" xfId="4" applyNumberFormat="1" applyFill="1" applyBorder="1" applyAlignment="1">
      <alignment horizontal="center" vertical="center" wrapText="1"/>
    </xf>
    <xf numFmtId="0" fontId="2" fillId="0" borderId="0" xfId="4" applyBorder="1" applyAlignment="1">
      <alignment horizontal="right" vertical="center" wrapText="1" indent="1"/>
    </xf>
    <xf numFmtId="0" fontId="12" fillId="0" borderId="0" xfId="4" applyFont="1" applyBorder="1" applyAlignment="1">
      <alignment wrapText="1"/>
    </xf>
    <xf numFmtId="0" fontId="12" fillId="7" borderId="0" xfId="4" applyFont="1" applyFill="1" applyBorder="1" applyAlignment="1">
      <alignment wrapText="1"/>
    </xf>
    <xf numFmtId="9" fontId="2" fillId="37" borderId="0" xfId="10" applyFont="1" applyFill="1" applyBorder="1" applyAlignment="1">
      <alignment horizontal="center" vertical="center" wrapText="1"/>
    </xf>
    <xf numFmtId="3" fontId="2" fillId="6" borderId="14" xfId="4" applyNumberFormat="1" applyFont="1" applyFill="1" applyBorder="1" applyAlignment="1">
      <alignment horizontal="center"/>
    </xf>
    <xf numFmtId="3" fontId="2" fillId="6" borderId="30" xfId="4" applyNumberFormat="1" applyFont="1" applyFill="1" applyBorder="1" applyAlignment="1">
      <alignment horizontal="center"/>
    </xf>
    <xf numFmtId="3" fontId="2" fillId="6" borderId="22" xfId="4" applyNumberFormat="1" applyFont="1" applyFill="1" applyBorder="1" applyAlignment="1">
      <alignment horizontal="center"/>
    </xf>
    <xf numFmtId="3" fontId="2" fillId="6" borderId="52" xfId="4" applyNumberFormat="1" applyFont="1" applyFill="1" applyBorder="1" applyAlignment="1">
      <alignment horizontal="center"/>
    </xf>
    <xf numFmtId="3" fontId="2" fillId="6" borderId="29" xfId="4" applyNumberFormat="1" applyFont="1" applyFill="1" applyBorder="1" applyAlignment="1">
      <alignment horizontal="center"/>
    </xf>
    <xf numFmtId="1" fontId="2" fillId="6" borderId="30" xfId="9" applyNumberFormat="1" applyFont="1" applyFill="1" applyBorder="1" applyAlignment="1">
      <alignment horizontal="center"/>
    </xf>
    <xf numFmtId="0" fontId="10" fillId="0" borderId="3" xfId="4" applyFont="1" applyFill="1" applyBorder="1" applyAlignment="1">
      <alignment horizontal="center"/>
    </xf>
    <xf numFmtId="3" fontId="7" fillId="10" borderId="3" xfId="4" applyNumberFormat="1" applyFont="1" applyFill="1" applyBorder="1" applyAlignment="1">
      <alignment horizontal="center" vertical="center"/>
    </xf>
    <xf numFmtId="3" fontId="2" fillId="0" borderId="0" xfId="4" applyNumberFormat="1" applyFont="1" applyFill="1" applyBorder="1" applyAlignment="1">
      <alignment horizontal="center"/>
    </xf>
    <xf numFmtId="1" fontId="2" fillId="0" borderId="0" xfId="9" applyNumberFormat="1" applyFont="1" applyFill="1" applyBorder="1" applyAlignment="1">
      <alignment horizontal="center"/>
    </xf>
    <xf numFmtId="3" fontId="7" fillId="0" borderId="0" xfId="4" applyNumberFormat="1" applyFont="1" applyFill="1" applyBorder="1" applyAlignment="1">
      <alignment horizontal="center" vertical="center"/>
    </xf>
    <xf numFmtId="9" fontId="2" fillId="6" borderId="0" xfId="10" applyFont="1" applyFill="1" applyBorder="1" applyAlignment="1">
      <alignment horizontal="center"/>
    </xf>
    <xf numFmtId="9" fontId="2" fillId="41" borderId="0" xfId="10" applyFont="1" applyFill="1" applyBorder="1" applyAlignment="1">
      <alignment horizontal="center"/>
    </xf>
    <xf numFmtId="9" fontId="2" fillId="40" borderId="0" xfId="10" applyFont="1" applyFill="1" applyBorder="1" applyAlignment="1">
      <alignment horizontal="center"/>
    </xf>
    <xf numFmtId="0" fontId="19" fillId="4" borderId="0" xfId="4" applyFont="1" applyFill="1" applyBorder="1" applyAlignment="1">
      <alignment horizontal="center" vertical="center" wrapText="1"/>
    </xf>
    <xf numFmtId="0" fontId="41" fillId="4" borderId="7" xfId="4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/>
    </xf>
    <xf numFmtId="0" fontId="19" fillId="4" borderId="7" xfId="4" applyFont="1" applyFill="1" applyBorder="1" applyAlignment="1">
      <alignment horizontal="center" vertical="center" wrapText="1"/>
    </xf>
    <xf numFmtId="166" fontId="10" fillId="6" borderId="64" xfId="10" applyNumberFormat="1" applyFont="1" applyFill="1" applyBorder="1" applyAlignment="1">
      <alignment horizontal="center"/>
    </xf>
    <xf numFmtId="0" fontId="19" fillId="0" borderId="0" xfId="4" applyFont="1" applyFill="1" applyBorder="1" applyAlignment="1">
      <alignment horizontal="center" vertical="center" wrapText="1"/>
    </xf>
    <xf numFmtId="9" fontId="7" fillId="10" borderId="4" xfId="10" applyFont="1" applyFill="1" applyBorder="1" applyAlignment="1">
      <alignment horizontal="center" vertical="center"/>
    </xf>
    <xf numFmtId="0" fontId="15" fillId="4" borderId="7" xfId="4" applyFont="1" applyFill="1" applyBorder="1" applyAlignment="1">
      <alignment horizontal="center" vertical="center" textRotation="90" wrapText="1"/>
    </xf>
    <xf numFmtId="0" fontId="2" fillId="43" borderId="0" xfId="4" applyFill="1" applyBorder="1"/>
    <xf numFmtId="0" fontId="10" fillId="0" borderId="0" xfId="4" applyFont="1" applyBorder="1"/>
    <xf numFmtId="0" fontId="2" fillId="0" borderId="50" xfId="4" applyBorder="1"/>
    <xf numFmtId="0" fontId="8" fillId="0" borderId="25" xfId="4" applyFont="1" applyFill="1" applyBorder="1" applyAlignment="1">
      <alignment horizontal="center"/>
    </xf>
    <xf numFmtId="0" fontId="8" fillId="43" borderId="24" xfId="4" applyFont="1" applyFill="1" applyBorder="1" applyAlignment="1">
      <alignment wrapText="1"/>
    </xf>
    <xf numFmtId="0" fontId="8" fillId="43" borderId="25" xfId="4" applyFont="1" applyFill="1" applyBorder="1" applyAlignment="1">
      <alignment horizontal="center"/>
    </xf>
    <xf numFmtId="0" fontId="8" fillId="43" borderId="24" xfId="4" applyFont="1" applyFill="1" applyBorder="1" applyAlignment="1">
      <alignment horizontal="center"/>
    </xf>
    <xf numFmtId="0" fontId="8" fillId="44" borderId="24" xfId="0" applyFont="1" applyFill="1" applyBorder="1" applyAlignment="1">
      <alignment wrapText="1"/>
    </xf>
    <xf numFmtId="0" fontId="8" fillId="43" borderId="26" xfId="4" applyFont="1" applyFill="1" applyBorder="1" applyAlignment="1"/>
    <xf numFmtId="0" fontId="2" fillId="18" borderId="0" xfId="4" applyFill="1"/>
    <xf numFmtId="0" fontId="8" fillId="35" borderId="25" xfId="0" applyFont="1" applyFill="1" applyBorder="1" applyAlignment="1">
      <alignment wrapText="1"/>
    </xf>
    <xf numFmtId="0" fontId="0" fillId="35" borderId="23" xfId="0" applyFill="1" applyBorder="1" applyAlignment="1">
      <alignment wrapText="1"/>
    </xf>
    <xf numFmtId="0" fontId="7" fillId="0" borderId="0" xfId="4" applyFont="1" applyBorder="1" applyAlignment="1">
      <alignment wrapText="1"/>
    </xf>
    <xf numFmtId="0" fontId="8" fillId="0" borderId="25" xfId="4" applyFont="1" applyFill="1" applyBorder="1" applyAlignment="1">
      <alignment horizontal="center"/>
    </xf>
    <xf numFmtId="9" fontId="2" fillId="0" borderId="50" xfId="4" applyNumberFormat="1" applyBorder="1" applyAlignment="1">
      <alignment horizontal="center" vertical="center" wrapText="1"/>
    </xf>
    <xf numFmtId="0" fontId="19" fillId="4" borderId="3" xfId="4" applyFont="1" applyFill="1" applyBorder="1" applyAlignment="1">
      <alignment horizontal="center" vertical="center" wrapText="1"/>
    </xf>
    <xf numFmtId="3" fontId="2" fillId="2" borderId="22" xfId="4" quotePrefix="1" applyNumberFormat="1" applyFont="1" applyFill="1" applyBorder="1" applyAlignment="1">
      <alignment horizontal="center"/>
    </xf>
    <xf numFmtId="3" fontId="2" fillId="2" borderId="22" xfId="4" applyNumberFormat="1" applyFill="1" applyBorder="1" applyAlignment="1">
      <alignment horizontal="center"/>
    </xf>
    <xf numFmtId="3" fontId="7" fillId="3" borderId="22" xfId="4" applyNumberFormat="1" applyFont="1" applyFill="1" applyBorder="1" applyAlignment="1">
      <alignment horizontal="center"/>
    </xf>
    <xf numFmtId="3" fontId="8" fillId="8" borderId="3" xfId="4" applyNumberFormat="1" applyFont="1" applyFill="1" applyBorder="1" applyAlignment="1">
      <alignment horizontal="center" vertical="center"/>
    </xf>
    <xf numFmtId="0" fontId="2" fillId="0" borderId="1" xfId="4" applyBorder="1" applyAlignment="1">
      <alignment vertical="center"/>
    </xf>
    <xf numFmtId="0" fontId="2" fillId="0" borderId="0" xfId="4" applyBorder="1" applyAlignment="1">
      <alignment vertical="center"/>
    </xf>
    <xf numFmtId="0" fontId="7" fillId="0" borderId="30" xfId="4" applyFont="1" applyBorder="1"/>
    <xf numFmtId="0" fontId="7" fillId="0" borderId="31" xfId="4" applyFont="1" applyFill="1" applyBorder="1" applyAlignment="1">
      <alignment wrapText="1"/>
    </xf>
    <xf numFmtId="9" fontId="2" fillId="37" borderId="7" xfId="4" applyNumberFormat="1" applyFill="1" applyBorder="1" applyAlignment="1">
      <alignment horizontal="center" vertical="center" wrapText="1"/>
    </xf>
    <xf numFmtId="0" fontId="19" fillId="37" borderId="60" xfId="4" applyFont="1" applyFill="1" applyBorder="1" applyAlignment="1">
      <alignment horizontal="center" vertical="center" wrapText="1"/>
    </xf>
    <xf numFmtId="3" fontId="2" fillId="2" borderId="64" xfId="4" quotePrefix="1" applyNumberFormat="1" applyFill="1" applyBorder="1" applyAlignment="1">
      <alignment horizontal="center"/>
    </xf>
    <xf numFmtId="0" fontId="25" fillId="39" borderId="10" xfId="4" applyFont="1" applyFill="1" applyBorder="1" applyAlignment="1">
      <alignment horizontal="center" vertical="center" wrapText="1"/>
    </xf>
    <xf numFmtId="3" fontId="2" fillId="0" borderId="48" xfId="4" applyNumberFormat="1" applyFont="1" applyFill="1" applyBorder="1" applyAlignment="1">
      <alignment horizontal="center"/>
    </xf>
    <xf numFmtId="3" fontId="2" fillId="0" borderId="64" xfId="4" applyNumberFormat="1" applyFont="1" applyFill="1" applyBorder="1" applyAlignment="1">
      <alignment horizontal="center"/>
    </xf>
    <xf numFmtId="3" fontId="2" fillId="0" borderId="49" xfId="4" applyNumberFormat="1" applyFont="1" applyFill="1" applyBorder="1" applyAlignment="1">
      <alignment horizontal="center"/>
    </xf>
    <xf numFmtId="0" fontId="2" fillId="0" borderId="55" xfId="4" applyFont="1" applyBorder="1"/>
    <xf numFmtId="3" fontId="2" fillId="0" borderId="69" xfId="4" applyNumberFormat="1" applyFont="1" applyFill="1" applyBorder="1" applyAlignment="1">
      <alignment horizontal="center"/>
    </xf>
    <xf numFmtId="0" fontId="2" fillId="0" borderId="49" xfId="4" applyFont="1" applyBorder="1"/>
    <xf numFmtId="3" fontId="7" fillId="40" borderId="9" xfId="4" applyNumberFormat="1" applyFont="1" applyFill="1" applyBorder="1" applyAlignment="1">
      <alignment horizontal="center" vertical="center"/>
    </xf>
    <xf numFmtId="3" fontId="10" fillId="40" borderId="9" xfId="4" applyNumberFormat="1" applyFont="1" applyFill="1" applyBorder="1" applyAlignment="1">
      <alignment horizontal="center"/>
    </xf>
    <xf numFmtId="0" fontId="8" fillId="6" borderId="25" xfId="4" applyFont="1" applyFill="1" applyBorder="1" applyAlignment="1">
      <alignment horizontal="center"/>
    </xf>
    <xf numFmtId="0" fontId="8" fillId="6" borderId="24" xfId="4" applyFont="1" applyFill="1" applyBorder="1" applyAlignment="1">
      <alignment wrapText="1"/>
    </xf>
    <xf numFmtId="165" fontId="7" fillId="44" borderId="58" xfId="9" applyNumberFormat="1" applyFont="1" applyFill="1" applyBorder="1" applyAlignment="1">
      <alignment wrapText="1"/>
    </xf>
    <xf numFmtId="3" fontId="2" fillId="0" borderId="62" xfId="4" applyNumberFormat="1" applyBorder="1" applyAlignment="1">
      <alignment horizontal="center" vertical="center"/>
    </xf>
    <xf numFmtId="0" fontId="2" fillId="0" borderId="62" xfId="4" applyBorder="1" applyAlignment="1">
      <alignment horizontal="center" vertical="center"/>
    </xf>
    <xf numFmtId="3" fontId="2" fillId="0" borderId="34" xfId="4" applyNumberFormat="1" applyBorder="1" applyAlignment="1">
      <alignment horizontal="center" vertical="center"/>
    </xf>
    <xf numFmtId="0" fontId="2" fillId="0" borderId="78" xfId="4" applyBorder="1" applyAlignment="1">
      <alignment horizontal="center" vertical="center"/>
    </xf>
    <xf numFmtId="0" fontId="2" fillId="0" borderId="16" xfId="4" applyBorder="1" applyAlignment="1">
      <alignment horizontal="center" vertical="center"/>
    </xf>
    <xf numFmtId="3" fontId="2" fillId="0" borderId="32" xfId="4" applyNumberFormat="1" applyBorder="1" applyAlignment="1">
      <alignment horizontal="center" vertical="center"/>
    </xf>
    <xf numFmtId="3" fontId="2" fillId="0" borderId="0" xfId="4" applyNumberFormat="1" applyBorder="1" applyAlignment="1">
      <alignment horizontal="center" vertical="center"/>
    </xf>
    <xf numFmtId="14" fontId="2" fillId="6" borderId="0" xfId="4" applyNumberFormat="1" applyFill="1" applyAlignment="1">
      <alignment horizontal="right"/>
    </xf>
    <xf numFmtId="0" fontId="2" fillId="6" borderId="0" xfId="4" applyFill="1" applyAlignment="1">
      <alignment horizontal="right"/>
    </xf>
    <xf numFmtId="0" fontId="6" fillId="6" borderId="3" xfId="4" applyFont="1" applyFill="1" applyBorder="1" applyAlignment="1">
      <alignment horizontal="center"/>
    </xf>
    <xf numFmtId="0" fontId="6" fillId="6" borderId="4" xfId="4" applyFont="1" applyFill="1" applyBorder="1" applyAlignment="1">
      <alignment horizontal="center"/>
    </xf>
    <xf numFmtId="0" fontId="6" fillId="6" borderId="5" xfId="4" applyFont="1" applyFill="1" applyBorder="1" applyAlignment="1">
      <alignment horizontal="center"/>
    </xf>
    <xf numFmtId="3" fontId="6" fillId="6" borderId="3" xfId="4" applyNumberFormat="1" applyFont="1" applyFill="1" applyBorder="1" applyAlignment="1">
      <alignment horizontal="center"/>
    </xf>
    <xf numFmtId="3" fontId="6" fillId="6" borderId="4" xfId="4" applyNumberFormat="1" applyFont="1" applyFill="1" applyBorder="1" applyAlignment="1">
      <alignment horizontal="center"/>
    </xf>
    <xf numFmtId="3" fontId="6" fillId="6" borderId="5" xfId="4" applyNumberFormat="1" applyFont="1" applyFill="1" applyBorder="1" applyAlignment="1">
      <alignment horizontal="center"/>
    </xf>
    <xf numFmtId="0" fontId="10" fillId="0" borderId="50" xfId="4" applyFont="1" applyFill="1" applyBorder="1" applyAlignment="1">
      <alignment horizontal="right" vertical="center" wrapText="1"/>
    </xf>
    <xf numFmtId="0" fontId="26" fillId="0" borderId="0" xfId="4" applyFont="1" applyFill="1" applyBorder="1" applyAlignment="1">
      <alignment horizontal="right" vertical="center"/>
    </xf>
    <xf numFmtId="0" fontId="7" fillId="6" borderId="3" xfId="4" applyFont="1" applyFill="1" applyBorder="1" applyAlignment="1">
      <alignment horizontal="left" vertical="center"/>
    </xf>
    <xf numFmtId="0" fontId="2" fillId="6" borderId="5" xfId="4" applyFill="1" applyBorder="1" applyAlignment="1">
      <alignment horizontal="left" vertical="center"/>
    </xf>
    <xf numFmtId="0" fontId="2" fillId="0" borderId="3" xfId="4" applyBorder="1" applyAlignment="1">
      <alignment wrapText="1"/>
    </xf>
    <xf numFmtId="0" fontId="2" fillId="0" borderId="5" xfId="4" applyBorder="1" applyAlignment="1">
      <alignment wrapText="1"/>
    </xf>
    <xf numFmtId="0" fontId="11" fillId="0" borderId="3" xfId="4" applyFont="1" applyBorder="1" applyAlignment="1">
      <alignment horizontal="right" vertical="center" wrapText="1" indent="1"/>
    </xf>
    <xf numFmtId="0" fontId="11" fillId="0" borderId="5" xfId="4" applyFont="1" applyBorder="1" applyAlignment="1">
      <alignment horizontal="right" vertical="center" wrapText="1" indent="1"/>
    </xf>
    <xf numFmtId="0" fontId="10" fillId="0" borderId="0" xfId="4" applyFont="1" applyFill="1" applyBorder="1" applyAlignment="1">
      <alignment horizontal="right" wrapText="1"/>
    </xf>
    <xf numFmtId="0" fontId="42" fillId="0" borderId="0" xfId="4" applyFont="1" applyBorder="1" applyAlignment="1">
      <alignment horizontal="left" vertical="center" wrapText="1" indent="1"/>
    </xf>
    <xf numFmtId="0" fontId="2" fillId="0" borderId="70" xfId="4" applyBorder="1" applyAlignment="1">
      <alignment wrapText="1"/>
    </xf>
    <xf numFmtId="0" fontId="2" fillId="0" borderId="72" xfId="4" applyBorder="1" applyAlignment="1">
      <alignment wrapText="1"/>
    </xf>
    <xf numFmtId="0" fontId="2" fillId="0" borderId="0" xfId="4" applyFont="1" applyBorder="1" applyAlignment="1">
      <alignment horizontal="center" wrapText="1"/>
    </xf>
    <xf numFmtId="0" fontId="8" fillId="35" borderId="25" xfId="0" applyFont="1" applyFill="1" applyBorder="1" applyAlignment="1">
      <alignment horizontal="left" wrapText="1"/>
    </xf>
    <xf numFmtId="0" fontId="8" fillId="35" borderId="23" xfId="0" applyFont="1" applyFill="1" applyBorder="1" applyAlignment="1">
      <alignment horizontal="left" wrapText="1"/>
    </xf>
    <xf numFmtId="0" fontId="11" fillId="0" borderId="4" xfId="0" applyFont="1" applyBorder="1" applyAlignment="1">
      <alignment horizontal="right" vertical="center" wrapText="1" indent="1"/>
    </xf>
    <xf numFmtId="0" fontId="11" fillId="0" borderId="5" xfId="0" applyFont="1" applyBorder="1" applyAlignment="1">
      <alignment horizontal="right" vertical="center" wrapText="1" indent="1"/>
    </xf>
    <xf numFmtId="0" fontId="8" fillId="35" borderId="25" xfId="0" applyFont="1" applyFill="1" applyBorder="1" applyAlignment="1">
      <alignment wrapText="1"/>
    </xf>
    <xf numFmtId="0" fontId="0" fillId="35" borderId="23" xfId="0" applyFill="1" applyBorder="1" applyAlignment="1">
      <alignment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0" fillId="0" borderId="0" xfId="0" applyAlignment="1"/>
    <xf numFmtId="14" fontId="10" fillId="6" borderId="1" xfId="0" applyNumberFormat="1" applyFont="1" applyFill="1" applyBorder="1" applyAlignment="1">
      <alignment horizontal="right" wrapText="1"/>
    </xf>
    <xf numFmtId="0" fontId="10" fillId="6" borderId="1" xfId="0" applyFont="1" applyFill="1" applyBorder="1" applyAlignment="1">
      <alignment horizontal="right" wrapText="1"/>
    </xf>
    <xf numFmtId="0" fontId="13" fillId="4" borderId="61" xfId="0" applyFont="1" applyFill="1" applyBorder="1" applyAlignment="1">
      <alignment horizontal="center" vertical="center"/>
    </xf>
    <xf numFmtId="0" fontId="13" fillId="4" borderId="45" xfId="0" applyFont="1" applyFill="1" applyBorder="1" applyAlignment="1">
      <alignment horizontal="center" vertical="center"/>
    </xf>
    <xf numFmtId="0" fontId="8" fillId="2" borderId="22" xfId="0" applyFont="1" applyFill="1" applyBorder="1" applyAlignment="1"/>
    <xf numFmtId="0" fontId="8" fillId="0" borderId="2" xfId="0" applyFont="1" applyBorder="1" applyAlignment="1"/>
    <xf numFmtId="0" fontId="0" fillId="0" borderId="2" xfId="0" applyBorder="1" applyAlignment="1"/>
    <xf numFmtId="0" fontId="0" fillId="0" borderId="21" xfId="0" applyBorder="1" applyAlignment="1"/>
    <xf numFmtId="0" fontId="7" fillId="2" borderId="56" xfId="0" applyFont="1" applyFill="1" applyBorder="1" applyAlignment="1">
      <alignment wrapText="1"/>
    </xf>
    <xf numFmtId="0" fontId="0" fillId="0" borderId="57" xfId="0" applyBorder="1" applyAlignment="1">
      <alignment wrapText="1"/>
    </xf>
    <xf numFmtId="0" fontId="13" fillId="4" borderId="3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8" fillId="35" borderId="25" xfId="0" applyFont="1" applyFill="1" applyBorder="1" applyAlignment="1">
      <alignment horizontal="left"/>
    </xf>
    <xf numFmtId="0" fontId="8" fillId="35" borderId="23" xfId="0" applyFont="1" applyFill="1" applyBorder="1" applyAlignment="1">
      <alignment horizontal="left"/>
    </xf>
    <xf numFmtId="0" fontId="8" fillId="8" borderId="52" xfId="4" applyFont="1" applyFill="1" applyBorder="1" applyAlignment="1"/>
    <xf numFmtId="0" fontId="8" fillId="8" borderId="53" xfId="4" applyFont="1" applyFill="1" applyBorder="1" applyAlignment="1"/>
    <xf numFmtId="0" fontId="8" fillId="8" borderId="51" xfId="4" applyFont="1" applyFill="1" applyBorder="1" applyAlignment="1"/>
    <xf numFmtId="0" fontId="7" fillId="8" borderId="56" xfId="4" applyFont="1" applyFill="1" applyBorder="1" applyAlignment="1">
      <alignment horizontal="center" wrapText="1"/>
    </xf>
    <xf numFmtId="0" fontId="7" fillId="8" borderId="53" xfId="4" applyFont="1" applyFill="1" applyBorder="1" applyAlignment="1">
      <alignment horizontal="center" wrapText="1"/>
    </xf>
    <xf numFmtId="0" fontId="7" fillId="8" borderId="57" xfId="4" applyFont="1" applyFill="1" applyBorder="1" applyAlignment="1">
      <alignment horizontal="center" wrapText="1"/>
    </xf>
    <xf numFmtId="0" fontId="7" fillId="8" borderId="18" xfId="4" applyFont="1" applyFill="1" applyBorder="1" applyAlignment="1">
      <alignment wrapText="1"/>
    </xf>
    <xf numFmtId="0" fontId="7" fillId="8" borderId="16" xfId="4" applyFont="1" applyFill="1" applyBorder="1" applyAlignment="1">
      <alignment wrapText="1"/>
    </xf>
    <xf numFmtId="0" fontId="7" fillId="8" borderId="56" xfId="4" applyFont="1" applyFill="1" applyBorder="1" applyAlignment="1">
      <alignment wrapText="1"/>
    </xf>
    <xf numFmtId="0" fontId="7" fillId="8" borderId="57" xfId="4" applyFont="1" applyFill="1" applyBorder="1" applyAlignment="1">
      <alignment wrapText="1"/>
    </xf>
    <xf numFmtId="0" fontId="7" fillId="8" borderId="68" xfId="4" applyFont="1" applyFill="1" applyBorder="1" applyAlignment="1">
      <alignment horizontal="center" wrapText="1"/>
    </xf>
    <xf numFmtId="0" fontId="7" fillId="8" borderId="63" xfId="4" applyFont="1" applyFill="1" applyBorder="1" applyAlignment="1">
      <alignment horizontal="center" wrapText="1"/>
    </xf>
    <xf numFmtId="0" fontId="7" fillId="8" borderId="15" xfId="4" applyFont="1" applyFill="1" applyBorder="1" applyAlignment="1">
      <alignment horizontal="center" wrapText="1"/>
    </xf>
    <xf numFmtId="0" fontId="13" fillId="4" borderId="30" xfId="4" applyFont="1" applyFill="1" applyBorder="1" applyAlignment="1">
      <alignment vertical="center"/>
    </xf>
    <xf numFmtId="0" fontId="13" fillId="4" borderId="0" xfId="4" applyFont="1" applyFill="1" applyBorder="1" applyAlignment="1">
      <alignment vertical="center"/>
    </xf>
    <xf numFmtId="0" fontId="13" fillId="4" borderId="31" xfId="4" applyFont="1" applyFill="1" applyBorder="1" applyAlignment="1">
      <alignment vertical="center"/>
    </xf>
    <xf numFmtId="0" fontId="13" fillId="4" borderId="29" xfId="4" applyFont="1" applyFill="1" applyBorder="1" applyAlignment="1">
      <alignment vertical="center"/>
    </xf>
    <xf numFmtId="0" fontId="13" fillId="4" borderId="1" xfId="4" applyFont="1" applyFill="1" applyBorder="1" applyAlignment="1">
      <alignment vertical="center"/>
    </xf>
    <xf numFmtId="0" fontId="13" fillId="4" borderId="13" xfId="4" applyFont="1" applyFill="1" applyBorder="1" applyAlignment="1">
      <alignment vertical="center"/>
    </xf>
    <xf numFmtId="0" fontId="8" fillId="8" borderId="22" xfId="4" applyFont="1" applyFill="1" applyBorder="1" applyAlignment="1"/>
    <xf numFmtId="0" fontId="8" fillId="8" borderId="2" xfId="4" applyFont="1" applyFill="1" applyBorder="1" applyAlignment="1"/>
    <xf numFmtId="0" fontId="8" fillId="8" borderId="21" xfId="4" applyFont="1" applyFill="1" applyBorder="1" applyAlignment="1"/>
    <xf numFmtId="0" fontId="8" fillId="8" borderId="22" xfId="4" applyFont="1" applyFill="1" applyBorder="1" applyAlignment="1">
      <alignment wrapText="1"/>
    </xf>
    <xf numFmtId="0" fontId="8" fillId="8" borderId="2" xfId="4" applyFont="1" applyFill="1" applyBorder="1" applyAlignment="1">
      <alignment wrapText="1"/>
    </xf>
    <xf numFmtId="0" fontId="8" fillId="8" borderId="21" xfId="4" applyFont="1" applyFill="1" applyBorder="1" applyAlignment="1">
      <alignment wrapText="1"/>
    </xf>
    <xf numFmtId="0" fontId="7" fillId="8" borderId="25" xfId="4" applyFont="1" applyFill="1" applyBorder="1" applyAlignment="1">
      <alignment wrapText="1"/>
    </xf>
    <xf numFmtId="0" fontId="7" fillId="8" borderId="23" xfId="4" applyFont="1" applyFill="1" applyBorder="1" applyAlignment="1">
      <alignment wrapText="1"/>
    </xf>
    <xf numFmtId="0" fontId="8" fillId="8" borderId="22" xfId="4" applyFont="1" applyFill="1" applyBorder="1" applyAlignment="1">
      <alignment horizontal="left"/>
    </xf>
    <xf numFmtId="0" fontId="8" fillId="8" borderId="2" xfId="4" applyFont="1" applyFill="1" applyBorder="1" applyAlignment="1">
      <alignment horizontal="left"/>
    </xf>
    <xf numFmtId="0" fontId="8" fillId="8" borderId="23" xfId="4" applyFont="1" applyFill="1" applyBorder="1" applyAlignment="1">
      <alignment horizontal="left"/>
    </xf>
    <xf numFmtId="3" fontId="8" fillId="8" borderId="25" xfId="4" applyNumberFormat="1" applyFont="1" applyFill="1" applyBorder="1" applyAlignment="1">
      <alignment horizontal="center"/>
    </xf>
    <xf numFmtId="3" fontId="8" fillId="8" borderId="2" xfId="4" applyNumberFormat="1" applyFont="1" applyFill="1" applyBorder="1" applyAlignment="1">
      <alignment horizontal="center"/>
    </xf>
    <xf numFmtId="3" fontId="8" fillId="8" borderId="21" xfId="4" applyNumberFormat="1" applyFont="1" applyFill="1" applyBorder="1" applyAlignment="1">
      <alignment horizontal="center"/>
    </xf>
    <xf numFmtId="0" fontId="7" fillId="3" borderId="22" xfId="4" applyFont="1" applyFill="1" applyBorder="1" applyAlignment="1">
      <alignment horizontal="left"/>
    </xf>
    <xf numFmtId="0" fontId="7" fillId="3" borderId="2" xfId="4" applyFont="1" applyFill="1" applyBorder="1" applyAlignment="1">
      <alignment horizontal="left"/>
    </xf>
    <xf numFmtId="0" fontId="7" fillId="3" borderId="23" xfId="4" applyFont="1" applyFill="1" applyBorder="1" applyAlignment="1">
      <alignment horizontal="left"/>
    </xf>
    <xf numFmtId="0" fontId="8" fillId="8" borderId="22" xfId="4" applyFont="1" applyFill="1" applyBorder="1" applyAlignment="1">
      <alignment horizontal="center"/>
    </xf>
    <xf numFmtId="0" fontId="8" fillId="8" borderId="2" xfId="4" applyFont="1" applyFill="1" applyBorder="1" applyAlignment="1">
      <alignment horizontal="center"/>
    </xf>
    <xf numFmtId="0" fontId="8" fillId="0" borderId="22" xfId="4" applyFont="1" applyFill="1" applyBorder="1" applyAlignment="1">
      <alignment horizontal="left"/>
    </xf>
    <xf numFmtId="0" fontId="8" fillId="0" borderId="2" xfId="4" applyFont="1" applyFill="1" applyBorder="1" applyAlignment="1">
      <alignment horizontal="left"/>
    </xf>
    <xf numFmtId="0" fontId="8" fillId="0" borderId="23" xfId="4" applyFont="1" applyFill="1" applyBorder="1" applyAlignment="1">
      <alignment horizontal="left"/>
    </xf>
    <xf numFmtId="0" fontId="8" fillId="0" borderId="22" xfId="4" applyFont="1" applyBorder="1" applyAlignment="1">
      <alignment horizontal="center"/>
    </xf>
    <xf numFmtId="0" fontId="8" fillId="0" borderId="2" xfId="4" applyFont="1" applyBorder="1" applyAlignment="1">
      <alignment horizontal="center"/>
    </xf>
    <xf numFmtId="0" fontId="7" fillId="3" borderId="27" xfId="4" applyFont="1" applyFill="1" applyBorder="1" applyAlignment="1">
      <alignment horizontal="left"/>
    </xf>
    <xf numFmtId="0" fontId="7" fillId="3" borderId="32" xfId="4" applyFont="1" applyFill="1" applyBorder="1" applyAlignment="1">
      <alignment horizontal="left"/>
    </xf>
    <xf numFmtId="0" fontId="7" fillId="3" borderId="34" xfId="4" applyFont="1" applyFill="1" applyBorder="1" applyAlignment="1">
      <alignment horizontal="left"/>
    </xf>
    <xf numFmtId="0" fontId="8" fillId="8" borderId="25" xfId="4" applyFont="1" applyFill="1" applyBorder="1" applyAlignment="1">
      <alignment horizontal="left"/>
    </xf>
    <xf numFmtId="0" fontId="8" fillId="0" borderId="25" xfId="4" applyFont="1" applyFill="1" applyBorder="1" applyAlignment="1">
      <alignment horizontal="left"/>
    </xf>
    <xf numFmtId="0" fontId="2" fillId="0" borderId="22" xfId="4" applyNumberFormat="1" applyFont="1" applyFill="1" applyBorder="1" applyAlignment="1">
      <alignment horizontal="left"/>
    </xf>
    <xf numFmtId="0" fontId="2" fillId="0" borderId="2" xfId="4" applyNumberFormat="1" applyFont="1" applyFill="1" applyBorder="1" applyAlignment="1">
      <alignment horizontal="left"/>
    </xf>
    <xf numFmtId="0" fontId="2" fillId="0" borderId="23" xfId="4" applyNumberFormat="1" applyFont="1" applyFill="1" applyBorder="1" applyAlignment="1">
      <alignment horizontal="left"/>
    </xf>
    <xf numFmtId="0" fontId="2" fillId="8" borderId="14" xfId="4" applyNumberFormat="1" applyFont="1" applyFill="1" applyBorder="1" applyAlignment="1">
      <alignment horizontal="left"/>
    </xf>
    <xf numFmtId="0" fontId="2" fillId="8" borderId="63" xfId="4" applyNumberFormat="1" applyFont="1" applyFill="1" applyBorder="1" applyAlignment="1">
      <alignment horizontal="left"/>
    </xf>
    <xf numFmtId="0" fontId="2" fillId="8" borderId="15" xfId="4" applyNumberFormat="1" applyFont="1" applyFill="1" applyBorder="1" applyAlignment="1">
      <alignment horizontal="left"/>
    </xf>
    <xf numFmtId="0" fontId="2" fillId="34" borderId="22" xfId="4" applyNumberFormat="1" applyFont="1" applyFill="1" applyBorder="1" applyAlignment="1">
      <alignment horizontal="left"/>
    </xf>
    <xf numFmtId="0" fontId="2" fillId="34" borderId="2" xfId="4" applyNumberFormat="1" applyFont="1" applyFill="1" applyBorder="1" applyAlignment="1">
      <alignment horizontal="left"/>
    </xf>
    <xf numFmtId="0" fontId="2" fillId="34" borderId="23" xfId="4" applyNumberFormat="1" applyFont="1" applyFill="1" applyBorder="1" applyAlignment="1">
      <alignment horizontal="left"/>
    </xf>
    <xf numFmtId="0" fontId="13" fillId="5" borderId="3" xfId="4" applyFont="1" applyFill="1" applyBorder="1" applyAlignment="1">
      <alignment horizontal="center" vertical="center"/>
    </xf>
    <xf numFmtId="0" fontId="13" fillId="5" borderId="4" xfId="4" applyFont="1" applyFill="1" applyBorder="1" applyAlignment="1">
      <alignment horizontal="center" vertical="center"/>
    </xf>
    <xf numFmtId="0" fontId="13" fillId="5" borderId="5" xfId="4" applyFont="1" applyFill="1" applyBorder="1" applyAlignment="1">
      <alignment horizontal="center" vertical="center"/>
    </xf>
    <xf numFmtId="0" fontId="5" fillId="0" borderId="0" xfId="4" applyFont="1" applyAlignment="1">
      <alignment horizontal="right"/>
    </xf>
    <xf numFmtId="0" fontId="36" fillId="8" borderId="0" xfId="4" applyFont="1" applyFill="1" applyBorder="1" applyAlignment="1">
      <alignment horizontal="right"/>
    </xf>
    <xf numFmtId="0" fontId="7" fillId="0" borderId="0" xfId="4" applyFont="1" applyBorder="1" applyAlignment="1">
      <alignment horizontal="right"/>
    </xf>
    <xf numFmtId="0" fontId="7" fillId="0" borderId="0" xfId="4" applyFont="1" applyAlignment="1">
      <alignment horizontal="right"/>
    </xf>
    <xf numFmtId="0" fontId="8" fillId="0" borderId="0" xfId="4" applyFont="1" applyAlignment="1">
      <alignment horizontal="right"/>
    </xf>
    <xf numFmtId="14" fontId="8" fillId="0" borderId="0" xfId="4" applyNumberFormat="1" applyFont="1" applyFill="1" applyBorder="1" applyAlignment="1">
      <alignment horizontal="right"/>
    </xf>
    <xf numFmtId="0" fontId="8" fillId="0" borderId="0" xfId="4" applyFont="1" applyFill="1" applyBorder="1" applyAlignment="1">
      <alignment horizontal="right"/>
    </xf>
    <xf numFmtId="0" fontId="7" fillId="0" borderId="0" xfId="4" applyFont="1" applyBorder="1" applyAlignment="1">
      <alignment wrapText="1"/>
    </xf>
    <xf numFmtId="0" fontId="0" fillId="0" borderId="0" xfId="0" applyBorder="1" applyAlignment="1">
      <alignment wrapText="1"/>
    </xf>
    <xf numFmtId="0" fontId="11" fillId="0" borderId="4" xfId="4" applyFont="1" applyBorder="1" applyAlignment="1">
      <alignment horizontal="right" vertical="center" wrapText="1" indent="1"/>
    </xf>
    <xf numFmtId="0" fontId="8" fillId="8" borderId="23" xfId="4" applyFont="1" applyFill="1" applyBorder="1" applyAlignment="1">
      <alignment horizontal="center"/>
    </xf>
    <xf numFmtId="0" fontId="2" fillId="7" borderId="22" xfId="4" applyNumberFormat="1" applyFont="1" applyFill="1" applyBorder="1" applyAlignment="1">
      <alignment horizontal="left"/>
    </xf>
    <xf numFmtId="0" fontId="2" fillId="7" borderId="2" xfId="4" applyNumberFormat="1" applyFont="1" applyFill="1" applyBorder="1" applyAlignment="1">
      <alignment horizontal="left"/>
    </xf>
    <xf numFmtId="0" fontId="2" fillId="7" borderId="23" xfId="4" applyNumberFormat="1" applyFont="1" applyFill="1" applyBorder="1" applyAlignment="1">
      <alignment horizontal="left"/>
    </xf>
    <xf numFmtId="0" fontId="7" fillId="8" borderId="67" xfId="4" applyFont="1" applyFill="1" applyBorder="1" applyAlignment="1">
      <alignment horizontal="center" wrapText="1"/>
    </xf>
    <xf numFmtId="0" fontId="7" fillId="8" borderId="50" xfId="4" applyFont="1" applyFill="1" applyBorder="1" applyAlignment="1">
      <alignment horizontal="center" wrapText="1"/>
    </xf>
    <xf numFmtId="0" fontId="7" fillId="8" borderId="8" xfId="4" applyFont="1" applyFill="1" applyBorder="1" applyAlignment="1">
      <alignment horizontal="center" wrapText="1"/>
    </xf>
    <xf numFmtId="0" fontId="2" fillId="7" borderId="22" xfId="4" applyFont="1" applyFill="1" applyBorder="1" applyAlignment="1">
      <alignment horizontal="left"/>
    </xf>
    <xf numFmtId="0" fontId="2" fillId="7" borderId="2" xfId="4" applyFont="1" applyFill="1" applyBorder="1" applyAlignment="1">
      <alignment horizontal="left"/>
    </xf>
    <xf numFmtId="0" fontId="2" fillId="7" borderId="23" xfId="4" applyFont="1" applyFill="1" applyBorder="1" applyAlignment="1">
      <alignment horizontal="left"/>
    </xf>
    <xf numFmtId="0" fontId="2" fillId="34" borderId="22" xfId="4" applyFont="1" applyFill="1" applyBorder="1" applyAlignment="1">
      <alignment horizontal="left"/>
    </xf>
    <xf numFmtId="0" fontId="2" fillId="34" borderId="2" xfId="4" applyFont="1" applyFill="1" applyBorder="1" applyAlignment="1">
      <alignment horizontal="left"/>
    </xf>
    <xf numFmtId="0" fontId="2" fillId="34" borderId="23" xfId="4" applyFont="1" applyFill="1" applyBorder="1" applyAlignment="1">
      <alignment horizontal="left"/>
    </xf>
    <xf numFmtId="0" fontId="2" fillId="0" borderId="22" xfId="4" applyFont="1" applyFill="1" applyBorder="1" applyAlignment="1">
      <alignment horizontal="left"/>
    </xf>
    <xf numFmtId="0" fontId="2" fillId="0" borderId="2" xfId="4" applyFont="1" applyFill="1" applyBorder="1" applyAlignment="1">
      <alignment horizontal="left"/>
    </xf>
    <xf numFmtId="0" fontId="2" fillId="0" borderId="23" xfId="4" applyFont="1" applyFill="1" applyBorder="1" applyAlignment="1">
      <alignment horizontal="left"/>
    </xf>
    <xf numFmtId="0" fontId="7" fillId="8" borderId="18" xfId="4" applyFont="1" applyFill="1" applyBorder="1" applyAlignment="1">
      <alignment horizontal="center" wrapText="1"/>
    </xf>
    <xf numFmtId="0" fontId="7" fillId="8" borderId="1" xfId="4" applyFont="1" applyFill="1" applyBorder="1" applyAlignment="1">
      <alignment horizontal="center" wrapText="1"/>
    </xf>
    <xf numFmtId="0" fontId="7" fillId="8" borderId="16" xfId="4" applyFont="1" applyFill="1" applyBorder="1" applyAlignment="1">
      <alignment horizontal="center" wrapText="1"/>
    </xf>
    <xf numFmtId="0" fontId="2" fillId="8" borderId="22" xfId="4" applyFont="1" applyFill="1" applyBorder="1" applyAlignment="1">
      <alignment horizontal="left"/>
    </xf>
    <xf numFmtId="0" fontId="2" fillId="8" borderId="2" xfId="4" applyFont="1" applyFill="1" applyBorder="1" applyAlignment="1">
      <alignment horizontal="left"/>
    </xf>
    <xf numFmtId="0" fontId="2" fillId="8" borderId="23" xfId="4" applyFont="1" applyFill="1" applyBorder="1" applyAlignment="1">
      <alignment horizontal="left"/>
    </xf>
    <xf numFmtId="0" fontId="22" fillId="8" borderId="2" xfId="4" applyFont="1" applyFill="1" applyBorder="1" applyAlignment="1"/>
    <xf numFmtId="0" fontId="22" fillId="8" borderId="21" xfId="4" applyFont="1" applyFill="1" applyBorder="1" applyAlignment="1"/>
    <xf numFmtId="0" fontId="2" fillId="0" borderId="25" xfId="4" applyBorder="1" applyAlignment="1">
      <alignment horizontal="left"/>
    </xf>
    <xf numFmtId="0" fontId="2" fillId="0" borderId="23" xfId="4" applyBorder="1" applyAlignment="1">
      <alignment horizontal="left"/>
    </xf>
    <xf numFmtId="0" fontId="2" fillId="34" borderId="2" xfId="4" applyFill="1" applyBorder="1" applyAlignment="1">
      <alignment horizontal="left"/>
    </xf>
    <xf numFmtId="0" fontId="2" fillId="34" borderId="23" xfId="4" applyFill="1" applyBorder="1" applyAlignment="1">
      <alignment horizontal="left"/>
    </xf>
    <xf numFmtId="0" fontId="8" fillId="0" borderId="22" xfId="4" applyFont="1" applyFill="1" applyBorder="1" applyAlignment="1"/>
    <xf numFmtId="0" fontId="8" fillId="0" borderId="2" xfId="4" applyFont="1" applyFill="1" applyBorder="1" applyAlignment="1"/>
    <xf numFmtId="0" fontId="8" fillId="0" borderId="21" xfId="4" applyFont="1" applyFill="1" applyBorder="1" applyAlignment="1"/>
    <xf numFmtId="0" fontId="8" fillId="2" borderId="22" xfId="4" applyFont="1" applyFill="1" applyBorder="1" applyAlignment="1"/>
    <xf numFmtId="0" fontId="8" fillId="0" borderId="2" xfId="4" applyFont="1" applyBorder="1" applyAlignment="1"/>
    <xf numFmtId="0" fontId="2" fillId="0" borderId="2" xfId="4" applyBorder="1" applyAlignment="1"/>
    <xf numFmtId="0" fontId="2" fillId="0" borderId="21" xfId="4" applyBorder="1" applyAlignment="1"/>
    <xf numFmtId="0" fontId="8" fillId="2" borderId="52" xfId="4" applyFont="1" applyFill="1" applyBorder="1" applyAlignment="1"/>
    <xf numFmtId="0" fontId="8" fillId="0" borderId="53" xfId="4" applyFont="1" applyBorder="1" applyAlignment="1"/>
    <xf numFmtId="0" fontId="2" fillId="0" borderId="53" xfId="4" applyBorder="1" applyAlignment="1"/>
    <xf numFmtId="0" fontId="2" fillId="0" borderId="51" xfId="4" applyBorder="1" applyAlignment="1"/>
    <xf numFmtId="0" fontId="18" fillId="0" borderId="0" xfId="4" applyFont="1" applyBorder="1" applyAlignment="1">
      <alignment vertical="center"/>
    </xf>
    <xf numFmtId="0" fontId="18" fillId="0" borderId="31" xfId="4" applyFont="1" applyBorder="1" applyAlignment="1">
      <alignment vertical="center"/>
    </xf>
    <xf numFmtId="0" fontId="18" fillId="0" borderId="29" xfId="4" applyFont="1" applyBorder="1" applyAlignment="1">
      <alignment vertical="center"/>
    </xf>
    <xf numFmtId="0" fontId="18" fillId="0" borderId="1" xfId="4" applyFont="1" applyBorder="1" applyAlignment="1">
      <alignment vertical="center"/>
    </xf>
    <xf numFmtId="0" fontId="18" fillId="0" borderId="13" xfId="4" applyFont="1" applyBorder="1" applyAlignment="1">
      <alignment vertical="center"/>
    </xf>
    <xf numFmtId="0" fontId="7" fillId="2" borderId="25" xfId="4" applyFont="1" applyFill="1" applyBorder="1" applyAlignment="1">
      <alignment wrapText="1"/>
    </xf>
    <xf numFmtId="0" fontId="7" fillId="2" borderId="23" xfId="4" applyFont="1" applyFill="1" applyBorder="1" applyAlignment="1">
      <alignment wrapText="1"/>
    </xf>
    <xf numFmtId="0" fontId="8" fillId="6" borderId="25" xfId="4" applyFont="1" applyFill="1" applyBorder="1" applyAlignment="1">
      <alignment wrapText="1"/>
    </xf>
    <xf numFmtId="0" fontId="2" fillId="6" borderId="23" xfId="4" applyFill="1" applyBorder="1" applyAlignment="1">
      <alignment wrapText="1"/>
    </xf>
    <xf numFmtId="0" fontId="8" fillId="2" borderId="25" xfId="4" applyFont="1" applyFill="1" applyBorder="1" applyAlignment="1">
      <alignment wrapText="1"/>
    </xf>
    <xf numFmtId="0" fontId="2" fillId="0" borderId="23" xfId="4" applyBorder="1" applyAlignment="1"/>
    <xf numFmtId="0" fontId="2" fillId="0" borderId="23" xfId="4" applyBorder="1" applyAlignment="1">
      <alignment wrapText="1"/>
    </xf>
    <xf numFmtId="0" fontId="10" fillId="0" borderId="0" xfId="4" applyFont="1" applyFill="1" applyAlignment="1">
      <alignment horizontal="right" wrapText="1"/>
    </xf>
    <xf numFmtId="49" fontId="2" fillId="0" borderId="3" xfId="4" applyNumberFormat="1" applyFont="1" applyBorder="1" applyAlignment="1">
      <alignment horizontal="center" textRotation="90"/>
    </xf>
    <xf numFmtId="0" fontId="2" fillId="0" borderId="5" xfId="4" applyFont="1" applyBorder="1" applyAlignment="1">
      <alignment horizontal="center" textRotation="90"/>
    </xf>
    <xf numFmtId="0" fontId="13" fillId="5" borderId="3" xfId="4" applyFont="1" applyFill="1" applyBorder="1" applyAlignment="1">
      <alignment vertical="center"/>
    </xf>
    <xf numFmtId="0" fontId="2" fillId="0" borderId="5" xfId="4" applyBorder="1" applyAlignment="1"/>
    <xf numFmtId="0" fontId="8" fillId="2" borderId="14" xfId="4" applyFont="1" applyFill="1" applyBorder="1" applyAlignment="1">
      <alignment horizontal="center"/>
    </xf>
    <xf numFmtId="0" fontId="2" fillId="0" borderId="54" xfId="4" applyBorder="1" applyAlignment="1">
      <alignment horizontal="center"/>
    </xf>
    <xf numFmtId="0" fontId="2" fillId="2" borderId="22" xfId="4" applyNumberFormat="1" applyFont="1" applyFill="1" applyBorder="1" applyAlignment="1"/>
    <xf numFmtId="0" fontId="2" fillId="2" borderId="23" xfId="4" applyNumberFormat="1" applyFont="1" applyFill="1" applyBorder="1" applyAlignment="1"/>
    <xf numFmtId="0" fontId="8" fillId="0" borderId="0" xfId="4" applyFont="1" applyAlignment="1"/>
    <xf numFmtId="0" fontId="8" fillId="9" borderId="2" xfId="4" applyFont="1" applyFill="1" applyBorder="1" applyAlignment="1"/>
    <xf numFmtId="0" fontId="2" fillId="9" borderId="2" xfId="4" applyFont="1" applyFill="1" applyBorder="1" applyAlignment="1"/>
    <xf numFmtId="0" fontId="23" fillId="9" borderId="2" xfId="2" applyFont="1" applyFill="1" applyBorder="1" applyAlignment="1" applyProtection="1"/>
    <xf numFmtId="0" fontId="2" fillId="0" borderId="0" xfId="4" applyAlignment="1">
      <alignment horizontal="right"/>
    </xf>
    <xf numFmtId="0" fontId="8" fillId="9" borderId="1" xfId="4" applyFont="1" applyFill="1" applyBorder="1" applyAlignment="1"/>
    <xf numFmtId="0" fontId="2" fillId="9" borderId="1" xfId="4" applyFont="1" applyFill="1" applyBorder="1" applyAlignment="1"/>
    <xf numFmtId="0" fontId="8" fillId="8" borderId="25" xfId="4" applyFont="1" applyFill="1" applyBorder="1" applyAlignment="1">
      <alignment horizontal="center"/>
    </xf>
    <xf numFmtId="0" fontId="2" fillId="8" borderId="22" xfId="4" applyNumberFormat="1" applyFont="1" applyFill="1" applyBorder="1" applyAlignment="1">
      <alignment horizontal="left"/>
    </xf>
    <xf numFmtId="0" fontId="2" fillId="8" borderId="2" xfId="4" applyNumberFormat="1" applyFont="1" applyFill="1" applyBorder="1" applyAlignment="1">
      <alignment horizontal="left"/>
    </xf>
    <xf numFmtId="0" fontId="2" fillId="8" borderId="23" xfId="4" applyNumberFormat="1" applyFont="1" applyFill="1" applyBorder="1" applyAlignment="1">
      <alignment horizontal="left"/>
    </xf>
    <xf numFmtId="0" fontId="2" fillId="8" borderId="29" xfId="4" applyNumberFormat="1" applyFont="1" applyFill="1" applyBorder="1" applyAlignment="1">
      <alignment horizontal="left"/>
    </xf>
    <xf numFmtId="0" fontId="2" fillId="8" borderId="1" xfId="4" applyNumberFormat="1" applyFont="1" applyFill="1" applyBorder="1" applyAlignment="1">
      <alignment horizontal="left"/>
    </xf>
    <xf numFmtId="0" fontId="2" fillId="8" borderId="16" xfId="4" applyNumberFormat="1" applyFont="1" applyFill="1" applyBorder="1" applyAlignment="1">
      <alignment horizontal="left"/>
    </xf>
    <xf numFmtId="3" fontId="8" fillId="8" borderId="24" xfId="4" applyNumberFormat="1" applyFont="1" applyFill="1" applyBorder="1" applyAlignment="1">
      <alignment horizontal="center"/>
    </xf>
    <xf numFmtId="0" fontId="17" fillId="8" borderId="22" xfId="4" applyFont="1" applyFill="1" applyBorder="1" applyAlignment="1">
      <alignment horizontal="left"/>
    </xf>
    <xf numFmtId="0" fontId="2" fillId="0" borderId="2" xfId="4" applyBorder="1" applyAlignment="1">
      <alignment horizontal="left"/>
    </xf>
    <xf numFmtId="0" fontId="8" fillId="0" borderId="25" xfId="4" applyFont="1" applyBorder="1" applyAlignment="1">
      <alignment horizontal="left"/>
    </xf>
    <xf numFmtId="0" fontId="8" fillId="0" borderId="23" xfId="4" applyFont="1" applyBorder="1" applyAlignment="1">
      <alignment horizontal="left"/>
    </xf>
    <xf numFmtId="0" fontId="2" fillId="0" borderId="14" xfId="4" applyNumberFormat="1" applyFont="1" applyFill="1" applyBorder="1" applyAlignment="1">
      <alignment horizontal="left"/>
    </xf>
    <xf numFmtId="0" fontId="2" fillId="0" borderId="63" xfId="4" applyNumberFormat="1" applyFont="1" applyFill="1" applyBorder="1" applyAlignment="1">
      <alignment horizontal="left"/>
    </xf>
    <xf numFmtId="0" fontId="2" fillId="0" borderId="15" xfId="4" applyNumberFormat="1" applyFont="1" applyFill="1" applyBorder="1" applyAlignment="1">
      <alignment horizontal="left"/>
    </xf>
    <xf numFmtId="0" fontId="8" fillId="0" borderId="2" xfId="4" applyFont="1" applyBorder="1" applyAlignment="1">
      <alignment horizontal="left"/>
    </xf>
    <xf numFmtId="0" fontId="2" fillId="0" borderId="22" xfId="4" applyFont="1" applyFill="1" applyBorder="1" applyAlignment="1"/>
    <xf numFmtId="0" fontId="2" fillId="0" borderId="2" xfId="4" applyFont="1" applyFill="1" applyBorder="1" applyAlignment="1"/>
    <xf numFmtId="0" fontId="2" fillId="0" borderId="23" xfId="4" applyFont="1" applyFill="1" applyBorder="1" applyAlignment="1"/>
    <xf numFmtId="0" fontId="22" fillId="8" borderId="22" xfId="4" applyFont="1" applyFill="1" applyBorder="1" applyAlignment="1"/>
    <xf numFmtId="0" fontId="2" fillId="8" borderId="25" xfId="4" applyNumberFormat="1" applyFont="1" applyFill="1" applyBorder="1" applyAlignment="1">
      <alignment horizontal="left"/>
    </xf>
    <xf numFmtId="0" fontId="2" fillId="0" borderId="66" xfId="4" applyNumberFormat="1" applyFont="1" applyFill="1" applyBorder="1" applyAlignment="1">
      <alignment horizontal="left"/>
    </xf>
    <xf numFmtId="0" fontId="2" fillId="0" borderId="50" xfId="4" applyNumberFormat="1" applyFont="1" applyFill="1" applyBorder="1" applyAlignment="1">
      <alignment horizontal="left"/>
    </xf>
    <xf numFmtId="0" fontId="2" fillId="0" borderId="8" xfId="4" applyNumberFormat="1" applyFont="1" applyFill="1" applyBorder="1" applyAlignment="1">
      <alignment horizontal="left"/>
    </xf>
    <xf numFmtId="0" fontId="10" fillId="7" borderId="22" xfId="4" applyFont="1" applyFill="1" applyBorder="1" applyAlignment="1">
      <alignment horizontal="left"/>
    </xf>
    <xf numFmtId="0" fontId="10" fillId="34" borderId="29" xfId="4" applyNumberFormat="1" applyFont="1" applyFill="1" applyBorder="1" applyAlignment="1">
      <alignment horizontal="left"/>
    </xf>
    <xf numFmtId="0" fontId="2" fillId="34" borderId="1" xfId="4" applyNumberFormat="1" applyFont="1" applyFill="1" applyBorder="1" applyAlignment="1">
      <alignment horizontal="left"/>
    </xf>
    <xf numFmtId="0" fontId="2" fillId="34" borderId="16" xfId="4" applyNumberFormat="1" applyFont="1" applyFill="1" applyBorder="1" applyAlignment="1">
      <alignment horizontal="left"/>
    </xf>
    <xf numFmtId="0" fontId="10" fillId="0" borderId="22" xfId="4" applyFont="1" applyFill="1" applyBorder="1" applyAlignment="1">
      <alignment horizontal="left"/>
    </xf>
    <xf numFmtId="0" fontId="10" fillId="34" borderId="22" xfId="4" applyFont="1" applyFill="1" applyBorder="1" applyAlignment="1">
      <alignment horizontal="left"/>
    </xf>
    <xf numFmtId="0" fontId="2" fillId="0" borderId="29" xfId="4" applyNumberFormat="1" applyFont="1" applyFill="1" applyBorder="1" applyAlignment="1">
      <alignment horizontal="left"/>
    </xf>
    <xf numFmtId="0" fontId="2" fillId="0" borderId="1" xfId="4" applyNumberFormat="1" applyFont="1" applyFill="1" applyBorder="1" applyAlignment="1">
      <alignment horizontal="left"/>
    </xf>
    <xf numFmtId="0" fontId="2" fillId="0" borderId="16" xfId="4" applyNumberFormat="1" applyFont="1" applyFill="1" applyBorder="1" applyAlignment="1">
      <alignment horizontal="left"/>
    </xf>
    <xf numFmtId="0" fontId="2" fillId="0" borderId="24" xfId="4" applyFont="1" applyFill="1" applyBorder="1" applyAlignment="1">
      <alignment horizontal="left"/>
    </xf>
    <xf numFmtId="0" fontId="2" fillId="7" borderId="25" xfId="4" applyFont="1" applyFill="1" applyBorder="1" applyAlignment="1">
      <alignment horizontal="left"/>
    </xf>
    <xf numFmtId="0" fontId="7" fillId="8" borderId="0" xfId="4" applyFont="1" applyFill="1" applyAlignment="1">
      <alignment horizontal="right"/>
    </xf>
    <xf numFmtId="0" fontId="8" fillId="8" borderId="0" xfId="4" applyFont="1" applyFill="1" applyAlignment="1">
      <alignment horizontal="right"/>
    </xf>
    <xf numFmtId="0" fontId="10" fillId="8" borderId="14" xfId="4" applyNumberFormat="1" applyFont="1" applyFill="1" applyBorder="1" applyAlignment="1">
      <alignment horizontal="left"/>
    </xf>
    <xf numFmtId="0" fontId="10" fillId="8" borderId="63" xfId="4" applyNumberFormat="1" applyFont="1" applyFill="1" applyBorder="1" applyAlignment="1">
      <alignment horizontal="left"/>
    </xf>
    <xf numFmtId="0" fontId="10" fillId="8" borderId="15" xfId="4" applyNumberFormat="1" applyFont="1" applyFill="1" applyBorder="1" applyAlignment="1">
      <alignment horizontal="left"/>
    </xf>
    <xf numFmtId="0" fontId="8" fillId="8" borderId="22" xfId="4" applyNumberFormat="1" applyFont="1" applyFill="1" applyBorder="1" applyAlignment="1">
      <alignment horizontal="left"/>
    </xf>
    <xf numFmtId="0" fontId="8" fillId="8" borderId="2" xfId="4" applyNumberFormat="1" applyFont="1" applyFill="1" applyBorder="1" applyAlignment="1">
      <alignment horizontal="left"/>
    </xf>
    <xf numFmtId="0" fontId="8" fillId="8" borderId="23" xfId="4" applyNumberFormat="1" applyFont="1" applyFill="1" applyBorder="1" applyAlignment="1">
      <alignment horizontal="left"/>
    </xf>
    <xf numFmtId="0" fontId="8" fillId="0" borderId="25" xfId="4" applyFont="1" applyFill="1" applyBorder="1" applyAlignment="1">
      <alignment horizontal="center"/>
    </xf>
    <xf numFmtId="0" fontId="8" fillId="0" borderId="23" xfId="4" applyFont="1" applyFill="1" applyBorder="1" applyAlignment="1">
      <alignment horizontal="center"/>
    </xf>
    <xf numFmtId="0" fontId="8" fillId="7" borderId="22" xfId="4" applyFont="1" applyFill="1" applyBorder="1" applyAlignment="1">
      <alignment horizontal="left"/>
    </xf>
    <xf numFmtId="0" fontId="8" fillId="7" borderId="2" xfId="4" applyFont="1" applyFill="1" applyBorder="1" applyAlignment="1">
      <alignment horizontal="left"/>
    </xf>
    <xf numFmtId="0" fontId="8" fillId="7" borderId="23" xfId="4" applyFont="1" applyFill="1" applyBorder="1" applyAlignment="1">
      <alignment horizontal="left"/>
    </xf>
    <xf numFmtId="0" fontId="8" fillId="43" borderId="22" xfId="4" applyFont="1" applyFill="1" applyBorder="1" applyAlignment="1"/>
    <xf numFmtId="0" fontId="22" fillId="43" borderId="2" xfId="4" applyFont="1" applyFill="1" applyBorder="1" applyAlignment="1"/>
    <xf numFmtId="0" fontId="22" fillId="43" borderId="21" xfId="4" applyFont="1" applyFill="1" applyBorder="1" applyAlignment="1"/>
  </cellXfs>
  <cellStyles count="11">
    <cellStyle name="Comma" xfId="9" builtinId="3"/>
    <cellStyle name="Comma 2" xfId="1" xr:uid="{00000000-0005-0000-0000-000000000000}"/>
    <cellStyle name="Hyperlink" xfId="2" builtinId="8"/>
    <cellStyle name="Hyperlink 2" xfId="8" xr:uid="{00000000-0005-0000-0000-000035000000}"/>
    <cellStyle name="Normal" xfId="0" builtinId="0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36000000}"/>
    <cellStyle name="Percent" xfId="10" builtinId="5"/>
  </cellStyles>
  <dxfs count="0"/>
  <tableStyles count="0" defaultTableStyle="TableStyleMedium9" defaultPivotStyle="PivotStyleLight16"/>
  <colors>
    <mruColors>
      <color rgb="FFFFFF99"/>
      <color rgb="FFFFFFCC"/>
      <color rgb="FFFFD757"/>
      <color rgb="FFFFFF66"/>
      <color rgb="FFF68D36"/>
      <color rgb="FF818993"/>
      <color rgb="FF666699"/>
      <color rgb="FFF57249"/>
      <color rgb="FFF9B277"/>
      <color rgb="FFFFCD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40706</xdr:colOff>
      <xdr:row>12</xdr:row>
      <xdr:rowOff>139619</xdr:rowOff>
    </xdr:from>
    <xdr:to>
      <xdr:col>8</xdr:col>
      <xdr:colOff>913047</xdr:colOff>
      <xdr:row>12</xdr:row>
      <xdr:rowOff>818964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97ED52-7CB6-478B-B7C5-4A0D7F1DD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9606" y="2768519"/>
          <a:ext cx="872341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263158</xdr:colOff>
      <xdr:row>12</xdr:row>
      <xdr:rowOff>166076</xdr:rowOff>
    </xdr:from>
    <xdr:to>
      <xdr:col>9</xdr:col>
      <xdr:colOff>883895</xdr:colOff>
      <xdr:row>12</xdr:row>
      <xdr:rowOff>847373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BA9812-FEE5-4113-9146-F40810AC6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083" y="2794976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228356</xdr:colOff>
      <xdr:row>12</xdr:row>
      <xdr:rowOff>149387</xdr:rowOff>
    </xdr:from>
    <xdr:to>
      <xdr:col>11</xdr:col>
      <xdr:colOff>733674</xdr:colOff>
      <xdr:row>12</xdr:row>
      <xdr:rowOff>646809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6A9EBEC-7221-4545-A9AA-1011C277F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53331" y="2778287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125779</xdr:colOff>
      <xdr:row>12</xdr:row>
      <xdr:rowOff>142061</xdr:rowOff>
    </xdr:from>
    <xdr:to>
      <xdr:col>10</xdr:col>
      <xdr:colOff>857124</xdr:colOff>
      <xdr:row>12</xdr:row>
      <xdr:rowOff>676927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074D6DD-81D8-4B0E-A180-5BD1E23E4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88729" y="2770961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252254</xdr:colOff>
      <xdr:row>12</xdr:row>
      <xdr:rowOff>148171</xdr:rowOff>
    </xdr:from>
    <xdr:to>
      <xdr:col>12</xdr:col>
      <xdr:colOff>664314</xdr:colOff>
      <xdr:row>12</xdr:row>
      <xdr:rowOff>490259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ACCF0FB-2C65-4BCF-B5C3-948F3C707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74240" y="2742085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41275</xdr:colOff>
      <xdr:row>12</xdr:row>
      <xdr:rowOff>122373</xdr:rowOff>
    </xdr:from>
    <xdr:to>
      <xdr:col>7</xdr:col>
      <xdr:colOff>947209</xdr:colOff>
      <xdr:row>12</xdr:row>
      <xdr:rowOff>902761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FA11DEB5-DE3D-4B72-A7C0-8A3D31134798}"/>
            </a:ext>
          </a:extLst>
        </xdr:cNvPr>
        <xdr:cNvGrpSpPr/>
      </xdr:nvGrpSpPr>
      <xdr:grpSpPr>
        <a:xfrm>
          <a:off x="5518150" y="2729842"/>
          <a:ext cx="905934" cy="780388"/>
          <a:chOff x="5380566" y="2709063"/>
          <a:chExt cx="1023736" cy="881865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CEEAC654-9E34-4344-B7E5-53EE8D00BF8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B86EE605-866A-4F76-9AA5-AF4CC21F24E8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152862C8-0670-4DD5-A15E-16210757B44E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AE28C70C-DC69-4604-BEFB-B33DF16BE12B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45469</xdr:colOff>
      <xdr:row>12</xdr:row>
      <xdr:rowOff>179171</xdr:rowOff>
    </xdr:from>
    <xdr:to>
      <xdr:col>8</xdr:col>
      <xdr:colOff>917810</xdr:colOff>
      <xdr:row>12</xdr:row>
      <xdr:rowOff>858516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942835-073D-4A17-990D-153C20D01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84369" y="2808071"/>
          <a:ext cx="872341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266333</xdr:colOff>
      <xdr:row>12</xdr:row>
      <xdr:rowOff>205628</xdr:rowOff>
    </xdr:from>
    <xdr:to>
      <xdr:col>9</xdr:col>
      <xdr:colOff>887070</xdr:colOff>
      <xdr:row>12</xdr:row>
      <xdr:rowOff>886925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B823D8-3379-4AAF-8779-C40F71E8F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258" y="2834528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228356</xdr:colOff>
      <xdr:row>12</xdr:row>
      <xdr:rowOff>188939</xdr:rowOff>
    </xdr:from>
    <xdr:to>
      <xdr:col>11</xdr:col>
      <xdr:colOff>733674</xdr:colOff>
      <xdr:row>12</xdr:row>
      <xdr:rowOff>686361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F74491-38DA-44F7-8F8F-DFFE26813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53331" y="2817839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127367</xdr:colOff>
      <xdr:row>12</xdr:row>
      <xdr:rowOff>181613</xdr:rowOff>
    </xdr:from>
    <xdr:to>
      <xdr:col>10</xdr:col>
      <xdr:colOff>858712</xdr:colOff>
      <xdr:row>12</xdr:row>
      <xdr:rowOff>716479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46FC4CE-FAF4-4D5F-AB55-FDE27C564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90317" y="2810513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250667</xdr:colOff>
      <xdr:row>12</xdr:row>
      <xdr:rowOff>187723</xdr:rowOff>
    </xdr:from>
    <xdr:to>
      <xdr:col>12</xdr:col>
      <xdr:colOff>662727</xdr:colOff>
      <xdr:row>12</xdr:row>
      <xdr:rowOff>529811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CAB0BEC-C57B-4A01-90A2-D97677F6A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72653" y="2781637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47625</xdr:colOff>
      <xdr:row>12</xdr:row>
      <xdr:rowOff>161925</xdr:rowOff>
    </xdr:from>
    <xdr:to>
      <xdr:col>7</xdr:col>
      <xdr:colOff>953559</xdr:colOff>
      <xdr:row>12</xdr:row>
      <xdr:rowOff>942313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3EF302F9-BAAC-4D85-A1DE-2024C1E6E963}"/>
            </a:ext>
          </a:extLst>
        </xdr:cNvPr>
        <xdr:cNvGrpSpPr/>
      </xdr:nvGrpSpPr>
      <xdr:grpSpPr>
        <a:xfrm>
          <a:off x="5524500" y="2769394"/>
          <a:ext cx="905934" cy="780388"/>
          <a:chOff x="5380566" y="2709063"/>
          <a:chExt cx="1023736" cy="881865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4AC25759-CC7D-4CC5-B387-C28D8AB1296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2BC219B0-87BA-48FA-96BD-40F0EBC3C477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2C8A3758-207E-4D92-8A28-67FEC3E11587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4F3997A3-ABCC-4260-B4AA-1A8717E2D165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16894</xdr:colOff>
      <xdr:row>12</xdr:row>
      <xdr:rowOff>188696</xdr:rowOff>
    </xdr:from>
    <xdr:to>
      <xdr:col>8</xdr:col>
      <xdr:colOff>889235</xdr:colOff>
      <xdr:row>12</xdr:row>
      <xdr:rowOff>868041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3D226B-D7F0-4865-BA78-530EEAD3B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794" y="2817596"/>
          <a:ext cx="872341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237758</xdr:colOff>
      <xdr:row>12</xdr:row>
      <xdr:rowOff>215153</xdr:rowOff>
    </xdr:from>
    <xdr:to>
      <xdr:col>9</xdr:col>
      <xdr:colOff>858495</xdr:colOff>
      <xdr:row>12</xdr:row>
      <xdr:rowOff>896450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F5DBFD-A97D-42CB-9DCD-443A79A75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8683" y="2844053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199781</xdr:colOff>
      <xdr:row>12</xdr:row>
      <xdr:rowOff>198464</xdr:rowOff>
    </xdr:from>
    <xdr:to>
      <xdr:col>11</xdr:col>
      <xdr:colOff>705099</xdr:colOff>
      <xdr:row>12</xdr:row>
      <xdr:rowOff>695886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BB70961-A078-4BD3-BA3E-1274C8D5A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4756" y="2827364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98792</xdr:colOff>
      <xdr:row>12</xdr:row>
      <xdr:rowOff>191138</xdr:rowOff>
    </xdr:from>
    <xdr:to>
      <xdr:col>10</xdr:col>
      <xdr:colOff>830137</xdr:colOff>
      <xdr:row>12</xdr:row>
      <xdr:rowOff>726004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6CEC7F6-8815-40BE-B969-357685D31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61742" y="2820038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222092</xdr:colOff>
      <xdr:row>12</xdr:row>
      <xdr:rowOff>197248</xdr:rowOff>
    </xdr:from>
    <xdr:to>
      <xdr:col>12</xdr:col>
      <xdr:colOff>634152</xdr:colOff>
      <xdr:row>12</xdr:row>
      <xdr:rowOff>539336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EEA3DAC-C2AD-4B36-8BD2-F637E256E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44078" y="2791162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19050</xdr:colOff>
      <xdr:row>12</xdr:row>
      <xdr:rowOff>171450</xdr:rowOff>
    </xdr:from>
    <xdr:to>
      <xdr:col>7</xdr:col>
      <xdr:colOff>924984</xdr:colOff>
      <xdr:row>12</xdr:row>
      <xdr:rowOff>951838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D3EA34AE-4018-4462-92CA-AEC3735D817D}"/>
            </a:ext>
          </a:extLst>
        </xdr:cNvPr>
        <xdr:cNvGrpSpPr/>
      </xdr:nvGrpSpPr>
      <xdr:grpSpPr>
        <a:xfrm>
          <a:off x="5495925" y="2778919"/>
          <a:ext cx="905934" cy="780388"/>
          <a:chOff x="5380566" y="2709063"/>
          <a:chExt cx="1023736" cy="881865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86646122-4574-4FFA-AF92-3C0CC1CE9B3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7DE01A23-FA9E-407C-80BD-D68CA3C46B3F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2F65D36F-6EA6-419B-94EC-CF0D58149C9A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70C7B7EE-FEAA-4B31-865A-4DCAA42AAF88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35944</xdr:colOff>
      <xdr:row>12</xdr:row>
      <xdr:rowOff>131546</xdr:rowOff>
    </xdr:from>
    <xdr:to>
      <xdr:col>8</xdr:col>
      <xdr:colOff>908285</xdr:colOff>
      <xdr:row>12</xdr:row>
      <xdr:rowOff>810891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6C067A-5FD8-4354-8807-BAC91A17A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4844" y="2760446"/>
          <a:ext cx="872341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256808</xdr:colOff>
      <xdr:row>12</xdr:row>
      <xdr:rowOff>158003</xdr:rowOff>
    </xdr:from>
    <xdr:to>
      <xdr:col>9</xdr:col>
      <xdr:colOff>877545</xdr:colOff>
      <xdr:row>12</xdr:row>
      <xdr:rowOff>839300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5EE3BC0-5F9B-46FB-9F24-1FF6F934A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57733" y="2786903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218831</xdr:colOff>
      <xdr:row>12</xdr:row>
      <xdr:rowOff>141314</xdr:rowOff>
    </xdr:from>
    <xdr:to>
      <xdr:col>11</xdr:col>
      <xdr:colOff>724149</xdr:colOff>
      <xdr:row>12</xdr:row>
      <xdr:rowOff>638736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421B32-4961-42B6-83F1-996061E15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43806" y="2770214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117842</xdr:colOff>
      <xdr:row>12</xdr:row>
      <xdr:rowOff>133988</xdr:rowOff>
    </xdr:from>
    <xdr:to>
      <xdr:col>10</xdr:col>
      <xdr:colOff>849187</xdr:colOff>
      <xdr:row>12</xdr:row>
      <xdr:rowOff>668854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62F5CF0-70C6-41F2-9F68-1853EC467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80792" y="2762888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241142</xdr:colOff>
      <xdr:row>12</xdr:row>
      <xdr:rowOff>140098</xdr:rowOff>
    </xdr:from>
    <xdr:to>
      <xdr:col>12</xdr:col>
      <xdr:colOff>653202</xdr:colOff>
      <xdr:row>12</xdr:row>
      <xdr:rowOff>482186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044AC70-7BB3-4338-96A6-FF5D96CAF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63128" y="2734012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38100</xdr:colOff>
      <xdr:row>12</xdr:row>
      <xdr:rowOff>114300</xdr:rowOff>
    </xdr:from>
    <xdr:to>
      <xdr:col>7</xdr:col>
      <xdr:colOff>944034</xdr:colOff>
      <xdr:row>12</xdr:row>
      <xdr:rowOff>894688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C1792DF4-7073-43DF-B425-46BFAEE92AED}"/>
            </a:ext>
          </a:extLst>
        </xdr:cNvPr>
        <xdr:cNvGrpSpPr/>
      </xdr:nvGrpSpPr>
      <xdr:grpSpPr>
        <a:xfrm>
          <a:off x="5514975" y="2721769"/>
          <a:ext cx="905934" cy="780388"/>
          <a:chOff x="5380566" y="2709063"/>
          <a:chExt cx="1023736" cy="881865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560C35DE-3411-4700-B176-ECCF2515F07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5C98D914-0DD2-4AE1-AC22-2D3F31D0EE57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6A410515-B10F-442A-8C67-62911E9C83D1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5D70A481-2E04-41E7-9A62-5017D80A3ED6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26419</xdr:colOff>
      <xdr:row>12</xdr:row>
      <xdr:rowOff>102971</xdr:rowOff>
    </xdr:from>
    <xdr:to>
      <xdr:col>8</xdr:col>
      <xdr:colOff>898760</xdr:colOff>
      <xdr:row>12</xdr:row>
      <xdr:rowOff>782316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74E685-1E9B-4A32-9AC0-51D3C1124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5319" y="2731871"/>
          <a:ext cx="872341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247283</xdr:colOff>
      <xdr:row>12</xdr:row>
      <xdr:rowOff>129428</xdr:rowOff>
    </xdr:from>
    <xdr:to>
      <xdr:col>9</xdr:col>
      <xdr:colOff>868020</xdr:colOff>
      <xdr:row>12</xdr:row>
      <xdr:rowOff>810725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F9B32C-4A3A-42A8-8752-B9A933D40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8208" y="2758328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209306</xdr:colOff>
      <xdr:row>12</xdr:row>
      <xdr:rowOff>112739</xdr:rowOff>
    </xdr:from>
    <xdr:to>
      <xdr:col>11</xdr:col>
      <xdr:colOff>714624</xdr:colOff>
      <xdr:row>12</xdr:row>
      <xdr:rowOff>610161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1A8462F-182F-4E28-BA17-B225E0558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34281" y="2741639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108317</xdr:colOff>
      <xdr:row>12</xdr:row>
      <xdr:rowOff>105413</xdr:rowOff>
    </xdr:from>
    <xdr:to>
      <xdr:col>10</xdr:col>
      <xdr:colOff>839662</xdr:colOff>
      <xdr:row>12</xdr:row>
      <xdr:rowOff>640279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782B9A0-61AB-43B6-B88F-BD23D47E2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71267" y="2734313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231617</xdr:colOff>
      <xdr:row>12</xdr:row>
      <xdr:rowOff>111523</xdr:rowOff>
    </xdr:from>
    <xdr:to>
      <xdr:col>12</xdr:col>
      <xdr:colOff>643677</xdr:colOff>
      <xdr:row>12</xdr:row>
      <xdr:rowOff>453611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58A08B7-74F2-4982-96B4-F225FA55C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53603" y="2705437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28575</xdr:colOff>
      <xdr:row>12</xdr:row>
      <xdr:rowOff>85725</xdr:rowOff>
    </xdr:from>
    <xdr:to>
      <xdr:col>7</xdr:col>
      <xdr:colOff>934509</xdr:colOff>
      <xdr:row>12</xdr:row>
      <xdr:rowOff>866113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2CB533AC-9450-4614-A0E0-6331F594C562}"/>
            </a:ext>
          </a:extLst>
        </xdr:cNvPr>
        <xdr:cNvGrpSpPr/>
      </xdr:nvGrpSpPr>
      <xdr:grpSpPr>
        <a:xfrm>
          <a:off x="5505450" y="2693194"/>
          <a:ext cx="905934" cy="780388"/>
          <a:chOff x="5380566" y="2709063"/>
          <a:chExt cx="1023736" cy="881865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4747766F-1712-4BDA-9325-F12483DFAFF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253E5805-8816-4577-85C4-BF8B8B5E0AB6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BEE303B9-25C7-4605-9043-88C00AD1E5F5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02A37B86-6A30-4880-9CC4-D37EA7A2912E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26419</xdr:colOff>
      <xdr:row>12</xdr:row>
      <xdr:rowOff>141071</xdr:rowOff>
    </xdr:from>
    <xdr:to>
      <xdr:col>8</xdr:col>
      <xdr:colOff>898760</xdr:colOff>
      <xdr:row>12</xdr:row>
      <xdr:rowOff>820416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1257CB-65B9-464F-ABD6-1406C8997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5319" y="2769971"/>
          <a:ext cx="872341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247283</xdr:colOff>
      <xdr:row>12</xdr:row>
      <xdr:rowOff>167528</xdr:rowOff>
    </xdr:from>
    <xdr:to>
      <xdr:col>9</xdr:col>
      <xdr:colOff>868020</xdr:colOff>
      <xdr:row>12</xdr:row>
      <xdr:rowOff>848825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051DD4-0BA0-48D8-A5ED-CA14D387F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8208" y="2796428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209306</xdr:colOff>
      <xdr:row>12</xdr:row>
      <xdr:rowOff>150839</xdr:rowOff>
    </xdr:from>
    <xdr:to>
      <xdr:col>11</xdr:col>
      <xdr:colOff>714624</xdr:colOff>
      <xdr:row>12</xdr:row>
      <xdr:rowOff>648261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4FD6DED-7F6D-40E4-8151-9F2BAC769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34281" y="2779739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108317</xdr:colOff>
      <xdr:row>12</xdr:row>
      <xdr:rowOff>143513</xdr:rowOff>
    </xdr:from>
    <xdr:to>
      <xdr:col>10</xdr:col>
      <xdr:colOff>839662</xdr:colOff>
      <xdr:row>12</xdr:row>
      <xdr:rowOff>678379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DC227F9-9508-4C48-9BB2-53E8BC303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71267" y="2772413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231617</xdr:colOff>
      <xdr:row>12</xdr:row>
      <xdr:rowOff>149623</xdr:rowOff>
    </xdr:from>
    <xdr:to>
      <xdr:col>12</xdr:col>
      <xdr:colOff>643677</xdr:colOff>
      <xdr:row>12</xdr:row>
      <xdr:rowOff>491711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D38D38-390B-4212-8C3A-295F8473B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53603" y="2743537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28575</xdr:colOff>
      <xdr:row>12</xdr:row>
      <xdr:rowOff>123825</xdr:rowOff>
    </xdr:from>
    <xdr:to>
      <xdr:col>7</xdr:col>
      <xdr:colOff>934509</xdr:colOff>
      <xdr:row>12</xdr:row>
      <xdr:rowOff>904213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819EFDF1-14BA-4DE6-A85B-099AB055248A}"/>
            </a:ext>
          </a:extLst>
        </xdr:cNvPr>
        <xdr:cNvGrpSpPr/>
      </xdr:nvGrpSpPr>
      <xdr:grpSpPr>
        <a:xfrm>
          <a:off x="5510742" y="2748492"/>
          <a:ext cx="905934" cy="780388"/>
          <a:chOff x="5380566" y="2709063"/>
          <a:chExt cx="1023736" cy="881865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4AD78D2C-6035-40FB-8576-212329AE43E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D403A975-F162-4A81-B01B-7711CC75200C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3DEBC06E-2827-4EE9-88C9-240BD91CE8F7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7E302693-147C-411A-8535-3DB2CD1EAD17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26419</xdr:colOff>
      <xdr:row>12</xdr:row>
      <xdr:rowOff>160121</xdr:rowOff>
    </xdr:from>
    <xdr:to>
      <xdr:col>8</xdr:col>
      <xdr:colOff>898760</xdr:colOff>
      <xdr:row>12</xdr:row>
      <xdr:rowOff>839466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85B9ED-979C-44BB-A983-BF5B99078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5319" y="2789021"/>
          <a:ext cx="872341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247283</xdr:colOff>
      <xdr:row>12</xdr:row>
      <xdr:rowOff>186578</xdr:rowOff>
    </xdr:from>
    <xdr:to>
      <xdr:col>9</xdr:col>
      <xdr:colOff>868020</xdr:colOff>
      <xdr:row>12</xdr:row>
      <xdr:rowOff>867875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EECE97-401D-4E03-A311-137D41999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8208" y="2815478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209306</xdr:colOff>
      <xdr:row>12</xdr:row>
      <xdr:rowOff>169889</xdr:rowOff>
    </xdr:from>
    <xdr:to>
      <xdr:col>11</xdr:col>
      <xdr:colOff>714624</xdr:colOff>
      <xdr:row>12</xdr:row>
      <xdr:rowOff>667311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D2F7D25-16BB-4FBA-8E3F-DB765939E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34281" y="2798789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108317</xdr:colOff>
      <xdr:row>12</xdr:row>
      <xdr:rowOff>162563</xdr:rowOff>
    </xdr:from>
    <xdr:to>
      <xdr:col>10</xdr:col>
      <xdr:colOff>839662</xdr:colOff>
      <xdr:row>12</xdr:row>
      <xdr:rowOff>697429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14FD7D9-971A-4EDB-B3FA-3F2BA8D14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71267" y="2791463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231617</xdr:colOff>
      <xdr:row>12</xdr:row>
      <xdr:rowOff>168673</xdr:rowOff>
    </xdr:from>
    <xdr:to>
      <xdr:col>12</xdr:col>
      <xdr:colOff>643677</xdr:colOff>
      <xdr:row>12</xdr:row>
      <xdr:rowOff>510761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0A95DC2-101B-4B80-B35A-CC318ED0D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53603" y="2762587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28575</xdr:colOff>
      <xdr:row>12</xdr:row>
      <xdr:rowOff>142875</xdr:rowOff>
    </xdr:from>
    <xdr:to>
      <xdr:col>7</xdr:col>
      <xdr:colOff>934509</xdr:colOff>
      <xdr:row>12</xdr:row>
      <xdr:rowOff>923263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7F518581-BAB7-4D4F-BE13-19BE8F375F35}"/>
            </a:ext>
          </a:extLst>
        </xdr:cNvPr>
        <xdr:cNvGrpSpPr/>
      </xdr:nvGrpSpPr>
      <xdr:grpSpPr>
        <a:xfrm>
          <a:off x="5256742" y="2767542"/>
          <a:ext cx="886884" cy="780388"/>
          <a:chOff x="5380566" y="2709063"/>
          <a:chExt cx="1023736" cy="881865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84E493CD-F81B-406E-BDB1-D989A26BA68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E09F48FD-A186-43FB-A92F-EB20ABA8AF24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9FD78EB0-FD17-4B0B-9F5C-A3E07749D0D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01C7B0CE-296D-4C2C-9023-F2E608EF45EB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45469</xdr:colOff>
      <xdr:row>12</xdr:row>
      <xdr:rowOff>141071</xdr:rowOff>
    </xdr:from>
    <xdr:to>
      <xdr:col>8</xdr:col>
      <xdr:colOff>917810</xdr:colOff>
      <xdr:row>12</xdr:row>
      <xdr:rowOff>820416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55F8F1-E379-4BAF-9BAF-41E7C05ED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84369" y="2769971"/>
          <a:ext cx="872341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266333</xdr:colOff>
      <xdr:row>12</xdr:row>
      <xdr:rowOff>167528</xdr:rowOff>
    </xdr:from>
    <xdr:to>
      <xdr:col>9</xdr:col>
      <xdr:colOff>887070</xdr:colOff>
      <xdr:row>12</xdr:row>
      <xdr:rowOff>848825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80D4E0-40B2-4D88-BC53-5D372320F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258" y="2796428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228356</xdr:colOff>
      <xdr:row>12</xdr:row>
      <xdr:rowOff>150839</xdr:rowOff>
    </xdr:from>
    <xdr:to>
      <xdr:col>11</xdr:col>
      <xdr:colOff>733674</xdr:colOff>
      <xdr:row>12</xdr:row>
      <xdr:rowOff>648261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8CE9687-6E4B-4896-9F43-F916FF4FC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53331" y="2779739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127367</xdr:colOff>
      <xdr:row>12</xdr:row>
      <xdr:rowOff>143513</xdr:rowOff>
    </xdr:from>
    <xdr:to>
      <xdr:col>10</xdr:col>
      <xdr:colOff>858712</xdr:colOff>
      <xdr:row>12</xdr:row>
      <xdr:rowOff>678379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FC22AF-21A7-4A8E-87E7-4E9A5188F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90317" y="2772413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250667</xdr:colOff>
      <xdr:row>12</xdr:row>
      <xdr:rowOff>149623</xdr:rowOff>
    </xdr:from>
    <xdr:to>
      <xdr:col>12</xdr:col>
      <xdr:colOff>662727</xdr:colOff>
      <xdr:row>12</xdr:row>
      <xdr:rowOff>491711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CB22EAD-5F6F-4EA2-A6D6-FC9F5F4DC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72653" y="2743537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47625</xdr:colOff>
      <xdr:row>12</xdr:row>
      <xdr:rowOff>123825</xdr:rowOff>
    </xdr:from>
    <xdr:to>
      <xdr:col>7</xdr:col>
      <xdr:colOff>953559</xdr:colOff>
      <xdr:row>12</xdr:row>
      <xdr:rowOff>904213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66F42BBB-BC26-4237-AE7A-1F7EF1325B9B}"/>
            </a:ext>
          </a:extLst>
        </xdr:cNvPr>
        <xdr:cNvGrpSpPr/>
      </xdr:nvGrpSpPr>
      <xdr:grpSpPr>
        <a:xfrm>
          <a:off x="5524500" y="2731294"/>
          <a:ext cx="905934" cy="780388"/>
          <a:chOff x="5380566" y="2709063"/>
          <a:chExt cx="1023736" cy="881865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4701F154-DD35-42A3-9415-C4E05A1DC2B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B655890B-5635-4F4D-9394-4EFA6D34789C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17DA6BC2-7BC7-449F-8104-F3EC0DCF35A6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34698E48-7171-45D5-AB26-158803634705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26419</xdr:colOff>
      <xdr:row>12</xdr:row>
      <xdr:rowOff>131546</xdr:rowOff>
    </xdr:from>
    <xdr:to>
      <xdr:col>8</xdr:col>
      <xdr:colOff>898760</xdr:colOff>
      <xdr:row>12</xdr:row>
      <xdr:rowOff>810891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819A30-7501-448A-A2CB-7DD5711E5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5319" y="2760446"/>
          <a:ext cx="872341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247283</xdr:colOff>
      <xdr:row>12</xdr:row>
      <xdr:rowOff>158003</xdr:rowOff>
    </xdr:from>
    <xdr:to>
      <xdr:col>9</xdr:col>
      <xdr:colOff>868020</xdr:colOff>
      <xdr:row>12</xdr:row>
      <xdr:rowOff>839300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2BF35B-1297-4D90-8618-63EC47840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8208" y="2786903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209306</xdr:colOff>
      <xdr:row>12</xdr:row>
      <xdr:rowOff>141314</xdr:rowOff>
    </xdr:from>
    <xdr:to>
      <xdr:col>11</xdr:col>
      <xdr:colOff>714624</xdr:colOff>
      <xdr:row>12</xdr:row>
      <xdr:rowOff>638736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945BF8-A0A2-4467-99C9-EB4189A84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34281" y="2770214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108317</xdr:colOff>
      <xdr:row>12</xdr:row>
      <xdr:rowOff>133988</xdr:rowOff>
    </xdr:from>
    <xdr:to>
      <xdr:col>10</xdr:col>
      <xdr:colOff>839662</xdr:colOff>
      <xdr:row>12</xdr:row>
      <xdr:rowOff>668854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59900DE-8C67-4CFE-A41B-97697E71F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71267" y="2762888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231617</xdr:colOff>
      <xdr:row>12</xdr:row>
      <xdr:rowOff>140098</xdr:rowOff>
    </xdr:from>
    <xdr:to>
      <xdr:col>12</xdr:col>
      <xdr:colOff>643677</xdr:colOff>
      <xdr:row>12</xdr:row>
      <xdr:rowOff>482186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9A06AFD-CF7D-41A9-93B0-22E13DA32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53603" y="2734012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28575</xdr:colOff>
      <xdr:row>12</xdr:row>
      <xdr:rowOff>114300</xdr:rowOff>
    </xdr:from>
    <xdr:to>
      <xdr:col>7</xdr:col>
      <xdr:colOff>934509</xdr:colOff>
      <xdr:row>12</xdr:row>
      <xdr:rowOff>894688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BC4804EC-FF1C-4501-ADB0-28B452FC0339}"/>
            </a:ext>
          </a:extLst>
        </xdr:cNvPr>
        <xdr:cNvGrpSpPr/>
      </xdr:nvGrpSpPr>
      <xdr:grpSpPr>
        <a:xfrm>
          <a:off x="5505450" y="2721769"/>
          <a:ext cx="905934" cy="780388"/>
          <a:chOff x="5380566" y="2709063"/>
          <a:chExt cx="1023736" cy="881865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91C69D8F-CC73-448C-A2C7-CB9F7594701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76D554A1-0107-48FF-8F84-DC74A95D0202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3E71B12E-49FB-4DBF-B27C-1ED3B712E57C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DE70BC2B-825D-4A26-B860-5798591E3CEA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26419</xdr:colOff>
      <xdr:row>12</xdr:row>
      <xdr:rowOff>169646</xdr:rowOff>
    </xdr:from>
    <xdr:to>
      <xdr:col>8</xdr:col>
      <xdr:colOff>898760</xdr:colOff>
      <xdr:row>12</xdr:row>
      <xdr:rowOff>848991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D52EAC-696A-40B5-9C15-389F71B80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5319" y="2798546"/>
          <a:ext cx="872341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247283</xdr:colOff>
      <xdr:row>12</xdr:row>
      <xdr:rowOff>196103</xdr:rowOff>
    </xdr:from>
    <xdr:to>
      <xdr:col>9</xdr:col>
      <xdr:colOff>868020</xdr:colOff>
      <xdr:row>12</xdr:row>
      <xdr:rowOff>877400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0933B5-FA9D-4C37-87BC-2ADFCDCDE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8208" y="2825003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209306</xdr:colOff>
      <xdr:row>12</xdr:row>
      <xdr:rowOff>179414</xdr:rowOff>
    </xdr:from>
    <xdr:to>
      <xdr:col>11</xdr:col>
      <xdr:colOff>714624</xdr:colOff>
      <xdr:row>12</xdr:row>
      <xdr:rowOff>676836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45695BA-FBA9-4D37-9C88-C400A48DE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34281" y="2808314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108317</xdr:colOff>
      <xdr:row>12</xdr:row>
      <xdr:rowOff>172088</xdr:rowOff>
    </xdr:from>
    <xdr:to>
      <xdr:col>10</xdr:col>
      <xdr:colOff>839662</xdr:colOff>
      <xdr:row>12</xdr:row>
      <xdr:rowOff>706954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A9C0338-32E8-4FCB-B72E-587FE83F9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71267" y="2800988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231617</xdr:colOff>
      <xdr:row>12</xdr:row>
      <xdr:rowOff>178198</xdr:rowOff>
    </xdr:from>
    <xdr:to>
      <xdr:col>12</xdr:col>
      <xdr:colOff>643677</xdr:colOff>
      <xdr:row>12</xdr:row>
      <xdr:rowOff>520286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79CFBFB-DE64-4FE3-9941-12615473C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53603" y="2772112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28575</xdr:colOff>
      <xdr:row>12</xdr:row>
      <xdr:rowOff>152400</xdr:rowOff>
    </xdr:from>
    <xdr:to>
      <xdr:col>7</xdr:col>
      <xdr:colOff>934509</xdr:colOff>
      <xdr:row>12</xdr:row>
      <xdr:rowOff>932788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C94AC6F0-D86C-42A0-941E-D419746471BC}"/>
            </a:ext>
          </a:extLst>
        </xdr:cNvPr>
        <xdr:cNvGrpSpPr/>
      </xdr:nvGrpSpPr>
      <xdr:grpSpPr>
        <a:xfrm>
          <a:off x="5505450" y="2759869"/>
          <a:ext cx="905934" cy="780388"/>
          <a:chOff x="5380566" y="2709063"/>
          <a:chExt cx="1023736" cy="881865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295362B7-27FE-4930-87BC-6A271F4C9E7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3F51B999-0129-46F0-947D-66A918B46490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4631251B-0776-4500-898B-A1013A1A5F58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98FC5659-80B2-4198-B8B7-F80ABCB3F845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35944</xdr:colOff>
      <xdr:row>12</xdr:row>
      <xdr:rowOff>122021</xdr:rowOff>
    </xdr:from>
    <xdr:to>
      <xdr:col>8</xdr:col>
      <xdr:colOff>908285</xdr:colOff>
      <xdr:row>12</xdr:row>
      <xdr:rowOff>801366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7A05FD-8623-4C24-B214-5F74BEBD3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4844" y="2750921"/>
          <a:ext cx="872341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256808</xdr:colOff>
      <xdr:row>12</xdr:row>
      <xdr:rowOff>148478</xdr:rowOff>
    </xdr:from>
    <xdr:to>
      <xdr:col>9</xdr:col>
      <xdr:colOff>877545</xdr:colOff>
      <xdr:row>12</xdr:row>
      <xdr:rowOff>829775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6113CB6-063B-479B-8E78-E9FD0DA3A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57733" y="2777378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218831</xdr:colOff>
      <xdr:row>12</xdr:row>
      <xdr:rowOff>131789</xdr:rowOff>
    </xdr:from>
    <xdr:to>
      <xdr:col>11</xdr:col>
      <xdr:colOff>724149</xdr:colOff>
      <xdr:row>12</xdr:row>
      <xdr:rowOff>629211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5B9840-AFE6-4FE2-95DC-346644C36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43806" y="2760689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117842</xdr:colOff>
      <xdr:row>12</xdr:row>
      <xdr:rowOff>124463</xdr:rowOff>
    </xdr:from>
    <xdr:to>
      <xdr:col>10</xdr:col>
      <xdr:colOff>849187</xdr:colOff>
      <xdr:row>12</xdr:row>
      <xdr:rowOff>659329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B427115-ACBA-400B-BB9E-815B37CBB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80792" y="2753363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241142</xdr:colOff>
      <xdr:row>12</xdr:row>
      <xdr:rowOff>130573</xdr:rowOff>
    </xdr:from>
    <xdr:to>
      <xdr:col>12</xdr:col>
      <xdr:colOff>653202</xdr:colOff>
      <xdr:row>12</xdr:row>
      <xdr:rowOff>472661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8D1AF95-B4F4-426B-AEDF-B73608B65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63128" y="2724487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38100</xdr:colOff>
      <xdr:row>12</xdr:row>
      <xdr:rowOff>104775</xdr:rowOff>
    </xdr:from>
    <xdr:to>
      <xdr:col>7</xdr:col>
      <xdr:colOff>944034</xdr:colOff>
      <xdr:row>12</xdr:row>
      <xdr:rowOff>885163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6714D227-FD52-461E-BDBD-C69221622833}"/>
            </a:ext>
          </a:extLst>
        </xdr:cNvPr>
        <xdr:cNvGrpSpPr/>
      </xdr:nvGrpSpPr>
      <xdr:grpSpPr>
        <a:xfrm>
          <a:off x="5514975" y="2712244"/>
          <a:ext cx="905934" cy="780388"/>
          <a:chOff x="5380566" y="2709063"/>
          <a:chExt cx="1023736" cy="881865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99102924-E618-4275-8DF5-ABF26C83EFC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E53FC93B-31C4-491B-B77C-50D088D31691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B1B589D9-DCA1-4BE6-AFDA-101719803B52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6DFF5388-F22F-42AA-BEBE-B7F833A554FC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40706</xdr:colOff>
      <xdr:row>12</xdr:row>
      <xdr:rowOff>139619</xdr:rowOff>
    </xdr:from>
    <xdr:to>
      <xdr:col>8</xdr:col>
      <xdr:colOff>913047</xdr:colOff>
      <xdr:row>12</xdr:row>
      <xdr:rowOff>818964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16DA92-2C67-4E2D-9F33-E8E7F0E16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80664" y="2758994"/>
          <a:ext cx="872341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263158</xdr:colOff>
      <xdr:row>12</xdr:row>
      <xdr:rowOff>166076</xdr:rowOff>
    </xdr:from>
    <xdr:to>
      <xdr:col>9</xdr:col>
      <xdr:colOff>883895</xdr:colOff>
      <xdr:row>12</xdr:row>
      <xdr:rowOff>847373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6E7A39-3D07-4769-BA5E-46A79B3BD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0908" y="2809264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228356</xdr:colOff>
      <xdr:row>12</xdr:row>
      <xdr:rowOff>149387</xdr:rowOff>
    </xdr:from>
    <xdr:to>
      <xdr:col>11</xdr:col>
      <xdr:colOff>733674</xdr:colOff>
      <xdr:row>12</xdr:row>
      <xdr:rowOff>646809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43AC4C9-C835-452F-8352-4A29F5921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57564" y="2768762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125779</xdr:colOff>
      <xdr:row>12</xdr:row>
      <xdr:rowOff>142061</xdr:rowOff>
    </xdr:from>
    <xdr:to>
      <xdr:col>10</xdr:col>
      <xdr:colOff>857124</xdr:colOff>
      <xdr:row>12</xdr:row>
      <xdr:rowOff>676927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1046E4D-5644-4A13-B9C3-A1CB7DD27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91904" y="2761436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252254</xdr:colOff>
      <xdr:row>12</xdr:row>
      <xdr:rowOff>148171</xdr:rowOff>
    </xdr:from>
    <xdr:to>
      <xdr:col>12</xdr:col>
      <xdr:colOff>664314</xdr:colOff>
      <xdr:row>12</xdr:row>
      <xdr:rowOff>490259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F4D72AA-ED49-4F92-B8E2-C2540E8B5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79532" y="2732560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41275</xdr:colOff>
      <xdr:row>12</xdr:row>
      <xdr:rowOff>122373</xdr:rowOff>
    </xdr:from>
    <xdr:to>
      <xdr:col>7</xdr:col>
      <xdr:colOff>947209</xdr:colOff>
      <xdr:row>12</xdr:row>
      <xdr:rowOff>902761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F1127687-FF26-4087-ACD1-B61040AE0AAA}"/>
            </a:ext>
          </a:extLst>
        </xdr:cNvPr>
        <xdr:cNvGrpSpPr/>
      </xdr:nvGrpSpPr>
      <xdr:grpSpPr>
        <a:xfrm>
          <a:off x="5518150" y="2729842"/>
          <a:ext cx="905934" cy="780388"/>
          <a:chOff x="5380566" y="2709063"/>
          <a:chExt cx="1023736" cy="881865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id="{43CDA79B-7880-4BC2-9214-B879C1EF74B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12" name="Group 11">
            <a:extLst>
              <a:ext uri="{FF2B5EF4-FFF2-40B4-BE49-F238E27FC236}">
                <a16:creationId xmlns:a16="http://schemas.microsoft.com/office/drawing/2014/main" id="{CAF17EE8-9D5A-4BA9-9623-5B15FDB6D61C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3394AA99-EDF1-4A48-A864-1A617201B0DE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83A3D693-92DA-460E-9140-AB4E95E15B28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16894</xdr:colOff>
      <xdr:row>12</xdr:row>
      <xdr:rowOff>160121</xdr:rowOff>
    </xdr:from>
    <xdr:to>
      <xdr:col>8</xdr:col>
      <xdr:colOff>889235</xdr:colOff>
      <xdr:row>12</xdr:row>
      <xdr:rowOff>839466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38679653-B53E-48F7-BCC5-343062FED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794" y="2789021"/>
          <a:ext cx="872341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237758</xdr:colOff>
      <xdr:row>12</xdr:row>
      <xdr:rowOff>186578</xdr:rowOff>
    </xdr:from>
    <xdr:to>
      <xdr:col>9</xdr:col>
      <xdr:colOff>858495</xdr:colOff>
      <xdr:row>12</xdr:row>
      <xdr:rowOff>867875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C652E430-5825-4793-89FE-44E419EBE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8683" y="2815478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199781</xdr:colOff>
      <xdr:row>12</xdr:row>
      <xdr:rowOff>169889</xdr:rowOff>
    </xdr:from>
    <xdr:to>
      <xdr:col>11</xdr:col>
      <xdr:colOff>705099</xdr:colOff>
      <xdr:row>12</xdr:row>
      <xdr:rowOff>667311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FA412CF4-58E1-481C-A3E8-6BCDB147F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4756" y="2798789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98792</xdr:colOff>
      <xdr:row>12</xdr:row>
      <xdr:rowOff>162563</xdr:rowOff>
    </xdr:from>
    <xdr:to>
      <xdr:col>10</xdr:col>
      <xdr:colOff>830137</xdr:colOff>
      <xdr:row>12</xdr:row>
      <xdr:rowOff>697429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255BFA2C-08E6-44B9-A6FF-91BBAAC34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61742" y="2791463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222092</xdr:colOff>
      <xdr:row>12</xdr:row>
      <xdr:rowOff>168673</xdr:rowOff>
    </xdr:from>
    <xdr:to>
      <xdr:col>12</xdr:col>
      <xdr:colOff>634152</xdr:colOff>
      <xdr:row>12</xdr:row>
      <xdr:rowOff>510761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CB3714D3-01EE-4DEC-B059-D6A50B565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44078" y="2762587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19050</xdr:colOff>
      <xdr:row>12</xdr:row>
      <xdr:rowOff>142875</xdr:rowOff>
    </xdr:from>
    <xdr:to>
      <xdr:col>7</xdr:col>
      <xdr:colOff>924984</xdr:colOff>
      <xdr:row>12</xdr:row>
      <xdr:rowOff>923263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273717EF-856B-43B4-8C94-3A016D7B474D}"/>
            </a:ext>
          </a:extLst>
        </xdr:cNvPr>
        <xdr:cNvGrpSpPr/>
      </xdr:nvGrpSpPr>
      <xdr:grpSpPr>
        <a:xfrm>
          <a:off x="5495925" y="2750344"/>
          <a:ext cx="905934" cy="780388"/>
          <a:chOff x="5380566" y="2709063"/>
          <a:chExt cx="1023736" cy="881865"/>
        </a:xfrm>
      </xdr:grpSpPr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2BAB1ADF-F8AF-4BA5-ABFD-5E3BF0794F2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20" name="Group 19">
            <a:extLst>
              <a:ext uri="{FF2B5EF4-FFF2-40B4-BE49-F238E27FC236}">
                <a16:creationId xmlns:a16="http://schemas.microsoft.com/office/drawing/2014/main" id="{5AF9D48B-8188-4EF1-B0FB-6A42CC31CE50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21" name="Picture 20">
              <a:extLst>
                <a:ext uri="{FF2B5EF4-FFF2-40B4-BE49-F238E27FC236}">
                  <a16:creationId xmlns:a16="http://schemas.microsoft.com/office/drawing/2014/main" id="{91CAEE51-6AA7-4C60-8E56-F653E941D4F1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22" name="Rectangle 21">
              <a:extLst>
                <a:ext uri="{FF2B5EF4-FFF2-40B4-BE49-F238E27FC236}">
                  <a16:creationId xmlns:a16="http://schemas.microsoft.com/office/drawing/2014/main" id="{EFE557F9-5B74-4E70-9C5E-47C0E316FC90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31181</xdr:colOff>
      <xdr:row>12</xdr:row>
      <xdr:rowOff>152183</xdr:rowOff>
    </xdr:from>
    <xdr:to>
      <xdr:col>8</xdr:col>
      <xdr:colOff>903522</xdr:colOff>
      <xdr:row>12</xdr:row>
      <xdr:rowOff>831528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3C9463-ACE5-4052-BF6B-6DBA6847F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8494" y="2795371"/>
          <a:ext cx="872341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253633</xdr:colOff>
      <xdr:row>12</xdr:row>
      <xdr:rowOff>178640</xdr:rowOff>
    </xdr:from>
    <xdr:to>
      <xdr:col>9</xdr:col>
      <xdr:colOff>874370</xdr:colOff>
      <xdr:row>12</xdr:row>
      <xdr:rowOff>859937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638A71E-86F6-4055-9EB5-810793FC4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51383" y="2821828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218831</xdr:colOff>
      <xdr:row>12</xdr:row>
      <xdr:rowOff>161951</xdr:rowOff>
    </xdr:from>
    <xdr:to>
      <xdr:col>11</xdr:col>
      <xdr:colOff>724149</xdr:colOff>
      <xdr:row>12</xdr:row>
      <xdr:rowOff>659373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7845183-24F2-4C97-A73C-13FDF87F9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37456" y="2805139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116254</xdr:colOff>
      <xdr:row>12</xdr:row>
      <xdr:rowOff>154625</xdr:rowOff>
    </xdr:from>
    <xdr:to>
      <xdr:col>10</xdr:col>
      <xdr:colOff>847599</xdr:colOff>
      <xdr:row>12</xdr:row>
      <xdr:rowOff>689491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1EB99D9-D62D-45C6-B139-0CD6F3FC2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74442" y="2797813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242729</xdr:colOff>
      <xdr:row>12</xdr:row>
      <xdr:rowOff>160735</xdr:rowOff>
    </xdr:from>
    <xdr:to>
      <xdr:col>12</xdr:col>
      <xdr:colOff>654789</xdr:colOff>
      <xdr:row>12</xdr:row>
      <xdr:rowOff>502823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75D53F2-81A5-4BB7-BFC0-F2FCCC374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56778" y="2768937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31750</xdr:colOff>
      <xdr:row>12</xdr:row>
      <xdr:rowOff>134937</xdr:rowOff>
    </xdr:from>
    <xdr:to>
      <xdr:col>7</xdr:col>
      <xdr:colOff>937684</xdr:colOff>
      <xdr:row>12</xdr:row>
      <xdr:rowOff>915325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5D93CF7E-E016-4C7C-8577-05CA23393B93}"/>
            </a:ext>
          </a:extLst>
        </xdr:cNvPr>
        <xdr:cNvGrpSpPr/>
      </xdr:nvGrpSpPr>
      <xdr:grpSpPr>
        <a:xfrm>
          <a:off x="5508625" y="2742406"/>
          <a:ext cx="905934" cy="780388"/>
          <a:chOff x="5380566" y="2709063"/>
          <a:chExt cx="1023736" cy="881865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9DFCCAB4-DB59-4F2B-8D4B-F0BD4F08D01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7A17A13E-C231-4B49-8A10-2DED3BF23A86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2099C148-C267-4F23-A3F5-C6CE7392195F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FFAD43F0-891D-496A-883D-79DE2FBEBD85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27780</xdr:colOff>
      <xdr:row>12</xdr:row>
      <xdr:rowOff>166925</xdr:rowOff>
    </xdr:from>
    <xdr:to>
      <xdr:col>8</xdr:col>
      <xdr:colOff>897400</xdr:colOff>
      <xdr:row>12</xdr:row>
      <xdr:rowOff>846270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2C0E47-AF21-4DE0-B669-09CC19572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7155" y="2813514"/>
          <a:ext cx="869620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245923</xdr:colOff>
      <xdr:row>12</xdr:row>
      <xdr:rowOff>193382</xdr:rowOff>
    </xdr:from>
    <xdr:to>
      <xdr:col>9</xdr:col>
      <xdr:colOff>866660</xdr:colOff>
      <xdr:row>12</xdr:row>
      <xdr:rowOff>874679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77C16E7-C515-4247-9C0D-FC0D61E73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4602" y="2839971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207946</xdr:colOff>
      <xdr:row>12</xdr:row>
      <xdr:rowOff>176693</xdr:rowOff>
    </xdr:from>
    <xdr:to>
      <xdr:col>11</xdr:col>
      <xdr:colOff>713264</xdr:colOff>
      <xdr:row>12</xdr:row>
      <xdr:rowOff>674115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8FAAF60-99AA-48CF-B269-E8DB217CE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15232" y="2823282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106957</xdr:colOff>
      <xdr:row>12</xdr:row>
      <xdr:rowOff>169367</xdr:rowOff>
    </xdr:from>
    <xdr:to>
      <xdr:col>10</xdr:col>
      <xdr:colOff>838302</xdr:colOff>
      <xdr:row>12</xdr:row>
      <xdr:rowOff>704233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07ED934-446E-433B-A8B7-DCC32FB94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54939" y="2815956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230257</xdr:colOff>
      <xdr:row>12</xdr:row>
      <xdr:rowOff>175477</xdr:rowOff>
    </xdr:from>
    <xdr:to>
      <xdr:col>12</xdr:col>
      <xdr:colOff>642317</xdr:colOff>
      <xdr:row>12</xdr:row>
      <xdr:rowOff>517565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B294607-2BCD-400D-B8DF-F9D5AD2A4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31832" y="2787080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27215</xdr:colOff>
      <xdr:row>12</xdr:row>
      <xdr:rowOff>149679</xdr:rowOff>
    </xdr:from>
    <xdr:to>
      <xdr:col>7</xdr:col>
      <xdr:colOff>933149</xdr:colOff>
      <xdr:row>12</xdr:row>
      <xdr:rowOff>930067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33B94509-2620-4A65-AE29-C8501B0CFFF5}"/>
            </a:ext>
          </a:extLst>
        </xdr:cNvPr>
        <xdr:cNvGrpSpPr/>
      </xdr:nvGrpSpPr>
      <xdr:grpSpPr>
        <a:xfrm>
          <a:off x="5504090" y="2757148"/>
          <a:ext cx="905934" cy="780388"/>
          <a:chOff x="5380566" y="2709063"/>
          <a:chExt cx="1023736" cy="881865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53E938FA-A2B0-4DC6-9D7F-9B55A3D7037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C87C8E99-1E75-47CE-B602-18195FAF2F47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9279F7E9-17F2-4F9E-9FBC-0A2D200672B8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61C834DA-C325-4099-9F7E-F04566494536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48190</xdr:colOff>
      <xdr:row>12</xdr:row>
      <xdr:rowOff>166925</xdr:rowOff>
    </xdr:from>
    <xdr:to>
      <xdr:col>8</xdr:col>
      <xdr:colOff>917810</xdr:colOff>
      <xdr:row>12</xdr:row>
      <xdr:rowOff>846270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A3D342-8821-468F-95C4-5CFC9592C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565" y="2813514"/>
          <a:ext cx="869620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266333</xdr:colOff>
      <xdr:row>12</xdr:row>
      <xdr:rowOff>193382</xdr:rowOff>
    </xdr:from>
    <xdr:to>
      <xdr:col>9</xdr:col>
      <xdr:colOff>887070</xdr:colOff>
      <xdr:row>12</xdr:row>
      <xdr:rowOff>874679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BD7FA61-3D17-4F3D-AAF9-09FC163DF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55012" y="2839971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228356</xdr:colOff>
      <xdr:row>12</xdr:row>
      <xdr:rowOff>176693</xdr:rowOff>
    </xdr:from>
    <xdr:to>
      <xdr:col>11</xdr:col>
      <xdr:colOff>733674</xdr:colOff>
      <xdr:row>12</xdr:row>
      <xdr:rowOff>674115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6740B7E-FCB4-419B-B15D-C6C7B8F62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35642" y="2823282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127367</xdr:colOff>
      <xdr:row>12</xdr:row>
      <xdr:rowOff>169367</xdr:rowOff>
    </xdr:from>
    <xdr:to>
      <xdr:col>10</xdr:col>
      <xdr:colOff>858712</xdr:colOff>
      <xdr:row>12</xdr:row>
      <xdr:rowOff>704233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44FACCD-A187-418B-84BA-C2E017242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75349" y="2815956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250667</xdr:colOff>
      <xdr:row>12</xdr:row>
      <xdr:rowOff>175477</xdr:rowOff>
    </xdr:from>
    <xdr:to>
      <xdr:col>12</xdr:col>
      <xdr:colOff>662727</xdr:colOff>
      <xdr:row>12</xdr:row>
      <xdr:rowOff>517565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F8E0AA7-9DF7-4A4F-93C5-E0B12C8B4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52242" y="2787080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47625</xdr:colOff>
      <xdr:row>12</xdr:row>
      <xdr:rowOff>149679</xdr:rowOff>
    </xdr:from>
    <xdr:to>
      <xdr:col>7</xdr:col>
      <xdr:colOff>953559</xdr:colOff>
      <xdr:row>12</xdr:row>
      <xdr:rowOff>930067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F2B9020F-443E-42C4-AD13-32D6DACE73C4}"/>
            </a:ext>
          </a:extLst>
        </xdr:cNvPr>
        <xdr:cNvGrpSpPr/>
      </xdr:nvGrpSpPr>
      <xdr:grpSpPr>
        <a:xfrm>
          <a:off x="5529792" y="2774346"/>
          <a:ext cx="905934" cy="780388"/>
          <a:chOff x="5380566" y="2709063"/>
          <a:chExt cx="1023736" cy="881865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7443C263-49C0-48E9-92ED-2C51ACFE192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FE02F430-4E67-4587-9518-3922864A200C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36949135-9478-4E23-A179-F3132C14820F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B2A4E553-25AE-4501-B2BD-2D32968F7C41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35944</xdr:colOff>
      <xdr:row>12</xdr:row>
      <xdr:rowOff>141071</xdr:rowOff>
    </xdr:from>
    <xdr:to>
      <xdr:col>8</xdr:col>
      <xdr:colOff>908285</xdr:colOff>
      <xdr:row>12</xdr:row>
      <xdr:rowOff>820416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366EE2-D724-4478-BAE6-83784BAA2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4844" y="2769971"/>
          <a:ext cx="872341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256808</xdr:colOff>
      <xdr:row>12</xdr:row>
      <xdr:rowOff>167528</xdr:rowOff>
    </xdr:from>
    <xdr:to>
      <xdr:col>9</xdr:col>
      <xdr:colOff>877545</xdr:colOff>
      <xdr:row>12</xdr:row>
      <xdr:rowOff>848825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8173E1-F81E-49A0-A182-EEE89B732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57733" y="2796428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218831</xdr:colOff>
      <xdr:row>12</xdr:row>
      <xdr:rowOff>150839</xdr:rowOff>
    </xdr:from>
    <xdr:to>
      <xdr:col>11</xdr:col>
      <xdr:colOff>724149</xdr:colOff>
      <xdr:row>12</xdr:row>
      <xdr:rowOff>648261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5DB9392-098B-40B5-AA54-C2B0CCB0C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43806" y="2779739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117842</xdr:colOff>
      <xdr:row>12</xdr:row>
      <xdr:rowOff>143513</xdr:rowOff>
    </xdr:from>
    <xdr:to>
      <xdr:col>10</xdr:col>
      <xdr:colOff>849187</xdr:colOff>
      <xdr:row>12</xdr:row>
      <xdr:rowOff>678379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1154186-CC2C-46C5-9CE2-73226B4CE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80792" y="2772413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241142</xdr:colOff>
      <xdr:row>12</xdr:row>
      <xdr:rowOff>149623</xdr:rowOff>
    </xdr:from>
    <xdr:to>
      <xdr:col>12</xdr:col>
      <xdr:colOff>653202</xdr:colOff>
      <xdr:row>12</xdr:row>
      <xdr:rowOff>491711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A3A23FF-F6F5-4BAE-8BEB-BCCF6B3AD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63128" y="2743537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38100</xdr:colOff>
      <xdr:row>12</xdr:row>
      <xdr:rowOff>123825</xdr:rowOff>
    </xdr:from>
    <xdr:to>
      <xdr:col>7</xdr:col>
      <xdr:colOff>944034</xdr:colOff>
      <xdr:row>12</xdr:row>
      <xdr:rowOff>904213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68EEB90-E87E-4AA5-9F86-F97C5DA9872B}"/>
            </a:ext>
          </a:extLst>
        </xdr:cNvPr>
        <xdr:cNvGrpSpPr/>
      </xdr:nvGrpSpPr>
      <xdr:grpSpPr>
        <a:xfrm>
          <a:off x="5514975" y="2731294"/>
          <a:ext cx="905934" cy="780388"/>
          <a:chOff x="5380566" y="2709063"/>
          <a:chExt cx="1023736" cy="881865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EADFC9E1-9FE6-46CD-BCC4-D5120BA4CA0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A872F05B-8E08-4EB1-89EB-11E1067712BF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1DE2F1B5-AA02-4747-9F9E-E2F9454CA3FD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6E844245-A9DF-4058-B25A-69B1BC6E204C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45469</xdr:colOff>
      <xdr:row>12</xdr:row>
      <xdr:rowOff>141071</xdr:rowOff>
    </xdr:from>
    <xdr:to>
      <xdr:col>8</xdr:col>
      <xdr:colOff>917810</xdr:colOff>
      <xdr:row>12</xdr:row>
      <xdr:rowOff>820416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0CD33F-91CF-44C3-B661-F898A23D0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84369" y="2769971"/>
          <a:ext cx="872341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266333</xdr:colOff>
      <xdr:row>12</xdr:row>
      <xdr:rowOff>167528</xdr:rowOff>
    </xdr:from>
    <xdr:to>
      <xdr:col>9</xdr:col>
      <xdr:colOff>887070</xdr:colOff>
      <xdr:row>12</xdr:row>
      <xdr:rowOff>848825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3EB452E-14C3-4EEB-A8C7-BB1AD453A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258" y="2796428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228356</xdr:colOff>
      <xdr:row>12</xdr:row>
      <xdr:rowOff>150839</xdr:rowOff>
    </xdr:from>
    <xdr:to>
      <xdr:col>11</xdr:col>
      <xdr:colOff>733674</xdr:colOff>
      <xdr:row>12</xdr:row>
      <xdr:rowOff>648261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552FCBE-0848-4225-A1F4-E7BAB4671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53331" y="2779739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127367</xdr:colOff>
      <xdr:row>12</xdr:row>
      <xdr:rowOff>143513</xdr:rowOff>
    </xdr:from>
    <xdr:to>
      <xdr:col>10</xdr:col>
      <xdr:colOff>858712</xdr:colOff>
      <xdr:row>12</xdr:row>
      <xdr:rowOff>678379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146974A-6A59-407F-BCF1-9A766812B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90317" y="2772413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250667</xdr:colOff>
      <xdr:row>12</xdr:row>
      <xdr:rowOff>149623</xdr:rowOff>
    </xdr:from>
    <xdr:to>
      <xdr:col>12</xdr:col>
      <xdr:colOff>662727</xdr:colOff>
      <xdr:row>12</xdr:row>
      <xdr:rowOff>491711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7C57FF5-98EE-4B10-9E9E-24B931A70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72653" y="2743537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47625</xdr:colOff>
      <xdr:row>12</xdr:row>
      <xdr:rowOff>123825</xdr:rowOff>
    </xdr:from>
    <xdr:to>
      <xdr:col>7</xdr:col>
      <xdr:colOff>953559</xdr:colOff>
      <xdr:row>12</xdr:row>
      <xdr:rowOff>904213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E2F7A567-8AE4-46F1-B382-F4FE6C490450}"/>
            </a:ext>
          </a:extLst>
        </xdr:cNvPr>
        <xdr:cNvGrpSpPr/>
      </xdr:nvGrpSpPr>
      <xdr:grpSpPr>
        <a:xfrm>
          <a:off x="5524500" y="2731294"/>
          <a:ext cx="905934" cy="780388"/>
          <a:chOff x="5380566" y="2709063"/>
          <a:chExt cx="1023736" cy="881865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81EECCF2-5DBE-4E27-837F-73C8CBB4E79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8E22713E-0854-42ED-ABAD-7C41ABEDF0E7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A69BAC62-3090-459C-B7F2-6FB482ADB698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39BB2F00-D238-4851-90DA-161B3895BC83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35944</xdr:colOff>
      <xdr:row>12</xdr:row>
      <xdr:rowOff>150596</xdr:rowOff>
    </xdr:from>
    <xdr:to>
      <xdr:col>8</xdr:col>
      <xdr:colOff>908285</xdr:colOff>
      <xdr:row>12</xdr:row>
      <xdr:rowOff>829941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FDD503-DD91-4E78-BA5E-D107888DD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4844" y="2779496"/>
          <a:ext cx="872341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256808</xdr:colOff>
      <xdr:row>12</xdr:row>
      <xdr:rowOff>177053</xdr:rowOff>
    </xdr:from>
    <xdr:to>
      <xdr:col>9</xdr:col>
      <xdr:colOff>877545</xdr:colOff>
      <xdr:row>12</xdr:row>
      <xdr:rowOff>858350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407860-A7C9-4B9A-BF1E-6EB4CC793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57733" y="2805953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218831</xdr:colOff>
      <xdr:row>12</xdr:row>
      <xdr:rowOff>160364</xdr:rowOff>
    </xdr:from>
    <xdr:to>
      <xdr:col>11</xdr:col>
      <xdr:colOff>724149</xdr:colOff>
      <xdr:row>12</xdr:row>
      <xdr:rowOff>657786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A797CD0-32F0-41A0-A729-85A4AA2CA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43806" y="2789264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117842</xdr:colOff>
      <xdr:row>12</xdr:row>
      <xdr:rowOff>153038</xdr:rowOff>
    </xdr:from>
    <xdr:to>
      <xdr:col>10</xdr:col>
      <xdr:colOff>849187</xdr:colOff>
      <xdr:row>12</xdr:row>
      <xdr:rowOff>687904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61D6F3D-96D2-4487-92E8-72B03BF32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80792" y="2781938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241142</xdr:colOff>
      <xdr:row>12</xdr:row>
      <xdr:rowOff>159148</xdr:rowOff>
    </xdr:from>
    <xdr:to>
      <xdr:col>12</xdr:col>
      <xdr:colOff>653202</xdr:colOff>
      <xdr:row>12</xdr:row>
      <xdr:rowOff>501236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B6AFB62-C253-440F-9A70-B2B2E4931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63128" y="2753062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38100</xdr:colOff>
      <xdr:row>12</xdr:row>
      <xdr:rowOff>133350</xdr:rowOff>
    </xdr:from>
    <xdr:to>
      <xdr:col>7</xdr:col>
      <xdr:colOff>944034</xdr:colOff>
      <xdr:row>12</xdr:row>
      <xdr:rowOff>913738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5D783077-3B14-44EA-97A2-F22F20ABAB37}"/>
            </a:ext>
          </a:extLst>
        </xdr:cNvPr>
        <xdr:cNvGrpSpPr/>
      </xdr:nvGrpSpPr>
      <xdr:grpSpPr>
        <a:xfrm>
          <a:off x="5514975" y="2740819"/>
          <a:ext cx="905934" cy="780388"/>
          <a:chOff x="5380566" y="2709063"/>
          <a:chExt cx="1023736" cy="881865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69885089-AFD9-4338-8009-8E55CCD102E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8E37F071-CA6F-4C34-92B4-A31D60CDA00F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1FCDDC2F-8461-4157-8959-E0E39AAD9BBD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FB48B4EB-D7FB-4FA3-AD6F-5DC48BEBCF08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1">
    <tabColor rgb="FF7030A0"/>
    <pageSetUpPr fitToPage="1"/>
  </sheetPr>
  <dimension ref="A1:W33"/>
  <sheetViews>
    <sheetView tabSelected="1" zoomScaleNormal="100" zoomScaleSheetLayoutView="90" workbookViewId="0">
      <selection activeCell="E2" sqref="E2"/>
    </sheetView>
  </sheetViews>
  <sheetFormatPr defaultColWidth="8.85546875" defaultRowHeight="12.75" x14ac:dyDescent="0.2"/>
  <cols>
    <col min="1" max="1" width="30.7109375" style="57" customWidth="1"/>
    <col min="2" max="2" width="7.28515625" style="57" customWidth="1"/>
    <col min="3" max="3" width="14.42578125" style="57" hidden="1" customWidth="1"/>
    <col min="4" max="4" width="20.7109375" style="57" hidden="1" customWidth="1"/>
    <col min="5" max="5" width="20.7109375" style="57" customWidth="1"/>
    <col min="6" max="6" width="21.28515625" style="57" customWidth="1"/>
    <col min="7" max="8" width="10.7109375" style="57" hidden="1" customWidth="1"/>
    <col min="9" max="13" width="13.7109375" style="58" hidden="1" customWidth="1"/>
    <col min="14" max="14" width="13.5703125" style="58" hidden="1" customWidth="1"/>
    <col min="15" max="15" width="13.7109375" style="57" hidden="1" customWidth="1"/>
    <col min="16" max="16" width="13.7109375" style="57" customWidth="1"/>
    <col min="17" max="17" width="16.5703125" style="57" customWidth="1"/>
    <col min="18" max="18" width="20.7109375" style="57" customWidth="1"/>
    <col min="19" max="19" width="18.85546875" style="57" customWidth="1"/>
    <col min="20" max="20" width="13.7109375" style="57" customWidth="1"/>
    <col min="21" max="21" width="34" style="57" hidden="1" customWidth="1"/>
    <col min="22" max="25" width="0" style="57" hidden="1" customWidth="1"/>
    <col min="26" max="16384" width="8.85546875" style="57"/>
  </cols>
  <sheetData>
    <row r="1" spans="1:23" ht="15" customHeight="1" x14ac:dyDescent="0.25">
      <c r="A1" s="151"/>
      <c r="B1" s="249"/>
      <c r="C1" s="150"/>
      <c r="D1" s="150"/>
      <c r="E1" s="150"/>
      <c r="F1" s="252"/>
      <c r="G1" s="252"/>
      <c r="H1" s="150"/>
      <c r="I1" s="251"/>
      <c r="J1" s="250"/>
      <c r="K1" s="208"/>
      <c r="L1" s="254"/>
      <c r="M1" s="254"/>
      <c r="N1" s="254"/>
      <c r="U1" s="684"/>
    </row>
    <row r="2" spans="1:23" ht="15" customHeight="1" x14ac:dyDescent="0.2">
      <c r="A2" s="151"/>
      <c r="B2" s="249"/>
      <c r="C2" s="253"/>
      <c r="D2" s="253"/>
      <c r="E2" s="150" t="s">
        <v>491</v>
      </c>
      <c r="F2" s="252"/>
      <c r="G2" s="252"/>
      <c r="H2" s="256"/>
      <c r="I2" s="256"/>
      <c r="J2" s="256"/>
      <c r="K2" s="256"/>
      <c r="L2" s="256"/>
      <c r="M2" s="256"/>
      <c r="N2" s="256"/>
      <c r="O2" s="864"/>
      <c r="P2" s="865"/>
      <c r="Q2" s="665"/>
      <c r="R2" s="410"/>
      <c r="S2" s="410"/>
      <c r="T2" s="408">
        <v>43955</v>
      </c>
    </row>
    <row r="3" spans="1:23" ht="15" customHeight="1" x14ac:dyDescent="0.25">
      <c r="A3" s="151"/>
      <c r="B3" s="347"/>
      <c r="C3" s="150"/>
      <c r="D3" s="150"/>
      <c r="E3" s="150"/>
      <c r="F3" s="252"/>
      <c r="G3" s="252"/>
      <c r="H3" s="150"/>
      <c r="I3" s="251"/>
      <c r="J3" s="250"/>
      <c r="K3" s="208"/>
      <c r="L3" s="218"/>
      <c r="M3" s="208"/>
      <c r="N3" s="208"/>
    </row>
    <row r="4" spans="1:23" ht="14.25" customHeight="1" thickBot="1" x14ac:dyDescent="0.25">
      <c r="A4" s="151"/>
      <c r="B4" s="249"/>
      <c r="C4" s="150"/>
      <c r="D4" s="150"/>
      <c r="E4" s="150"/>
      <c r="F4" s="150"/>
      <c r="G4" s="150"/>
      <c r="H4" s="150"/>
      <c r="I4" s="206"/>
      <c r="J4" s="398"/>
      <c r="K4" s="208"/>
      <c r="L4" s="880"/>
      <c r="M4" s="880"/>
      <c r="N4" s="880"/>
    </row>
    <row r="5" spans="1:23" ht="24.95" customHeight="1" thickBot="1" x14ac:dyDescent="0.3">
      <c r="A5" s="140"/>
      <c r="B5" s="249"/>
      <c r="D5" s="869" t="s">
        <v>103</v>
      </c>
      <c r="E5" s="870"/>
      <c r="F5" s="870"/>
      <c r="G5" s="870"/>
      <c r="H5" s="870"/>
      <c r="I5" s="870"/>
      <c r="J5" s="870"/>
      <c r="K5" s="870"/>
      <c r="L5" s="870"/>
      <c r="M5" s="870"/>
      <c r="N5" s="870"/>
      <c r="O5" s="870"/>
      <c r="P5" s="871"/>
      <c r="Q5" s="866" t="s">
        <v>302</v>
      </c>
      <c r="R5" s="867"/>
      <c r="S5" s="867"/>
      <c r="T5" s="868"/>
    </row>
    <row r="6" spans="1:23" ht="19.5" hidden="1" customHeight="1" thickBot="1" x14ac:dyDescent="0.3">
      <c r="A6" s="186"/>
      <c r="B6" s="186"/>
      <c r="C6" s="186"/>
      <c r="D6" s="840"/>
      <c r="E6" s="186"/>
      <c r="F6" s="186"/>
      <c r="G6" s="186"/>
      <c r="H6" s="186"/>
      <c r="I6" s="830"/>
      <c r="J6" s="830"/>
      <c r="K6" s="830"/>
      <c r="L6" s="830"/>
      <c r="M6" s="830"/>
      <c r="N6" s="830"/>
      <c r="O6" s="425"/>
      <c r="P6" s="425"/>
      <c r="Q6" s="425"/>
      <c r="R6" s="425"/>
      <c r="S6" s="425"/>
      <c r="T6" s="841"/>
    </row>
    <row r="7" spans="1:23" ht="24.95" customHeight="1" thickBot="1" x14ac:dyDescent="0.25">
      <c r="A7" s="878"/>
      <c r="B7" s="879"/>
      <c r="C7" s="832">
        <v>1.2</v>
      </c>
      <c r="D7" s="842">
        <f>PRODUCT(D30/F30)</f>
        <v>1.8873220640569397</v>
      </c>
      <c r="E7" s="366">
        <f>PRODUCT(E30/F30)</f>
        <v>1.45</v>
      </c>
      <c r="F7" s="248">
        <v>1</v>
      </c>
      <c r="G7" s="247"/>
      <c r="H7" s="198" t="s">
        <v>3</v>
      </c>
      <c r="I7" s="197" t="s">
        <v>71</v>
      </c>
      <c r="J7" s="197" t="s">
        <v>70</v>
      </c>
      <c r="K7" s="197" t="s">
        <v>69</v>
      </c>
      <c r="L7" s="197" t="s">
        <v>68</v>
      </c>
      <c r="M7" s="196" t="s">
        <v>67</v>
      </c>
      <c r="N7" s="271" t="s">
        <v>66</v>
      </c>
      <c r="O7" s="277"/>
      <c r="P7" s="277"/>
      <c r="Q7" s="772"/>
      <c r="R7" s="366">
        <f>PRODUCT(R30/S30)</f>
        <v>1.45</v>
      </c>
      <c r="S7" s="248">
        <v>1</v>
      </c>
      <c r="T7" s="277"/>
    </row>
    <row r="8" spans="1:23" ht="85.5" customHeight="1" thickBot="1" x14ac:dyDescent="0.25">
      <c r="A8" s="876"/>
      <c r="B8" s="877"/>
      <c r="C8" s="833" t="s">
        <v>82</v>
      </c>
      <c r="D8" s="843" t="s">
        <v>472</v>
      </c>
      <c r="E8" s="245" t="s">
        <v>81</v>
      </c>
      <c r="F8" s="244" t="s">
        <v>80</v>
      </c>
      <c r="G8" s="259" t="s">
        <v>97</v>
      </c>
      <c r="H8" s="259" t="s">
        <v>98</v>
      </c>
      <c r="I8" s="190"/>
      <c r="J8" s="190"/>
      <c r="K8" s="190"/>
      <c r="L8" s="189"/>
      <c r="M8" s="243"/>
      <c r="N8" s="189"/>
      <c r="O8" s="283" t="s">
        <v>83</v>
      </c>
      <c r="P8" s="259" t="s">
        <v>96</v>
      </c>
      <c r="Q8" s="845" t="s">
        <v>472</v>
      </c>
      <c r="R8" s="245" t="s">
        <v>81</v>
      </c>
      <c r="S8" s="244" t="s">
        <v>80</v>
      </c>
      <c r="T8" s="259" t="s">
        <v>329</v>
      </c>
    </row>
    <row r="9" spans="1:23" ht="14.25" customHeight="1" x14ac:dyDescent="0.2">
      <c r="A9" s="681" t="s">
        <v>471</v>
      </c>
      <c r="B9" s="676"/>
      <c r="C9" s="677"/>
      <c r="D9" s="241">
        <f>IM!$E$44</f>
        <v>1728.3999999999999</v>
      </c>
      <c r="E9" s="678">
        <f>IM!$E$25</f>
        <v>1061.3999999999999</v>
      </c>
      <c r="F9" s="678">
        <f>IM!$F$25</f>
        <v>732</v>
      </c>
      <c r="G9" s="679" t="e">
        <f>#REF!</f>
        <v>#REF!</v>
      </c>
      <c r="H9" s="241" t="e">
        <f>#REF!</f>
        <v>#REF!</v>
      </c>
      <c r="I9" s="241" t="e">
        <f>#REF!</f>
        <v>#REF!</v>
      </c>
      <c r="J9" s="241" t="e">
        <f>#REF!</f>
        <v>#REF!</v>
      </c>
      <c r="K9" s="241" t="e">
        <f>#REF!</f>
        <v>#REF!</v>
      </c>
      <c r="L9" s="241" t="e">
        <f>#REF!</f>
        <v>#REF!</v>
      </c>
      <c r="M9" s="241" t="e">
        <f>#REF!</f>
        <v>#REF!</v>
      </c>
      <c r="N9" s="272" t="e">
        <f>#REF!</f>
        <v>#REF!</v>
      </c>
      <c r="O9" s="279" t="e">
        <f>(H9/G9)-100%</f>
        <v>#REF!</v>
      </c>
      <c r="P9" s="846">
        <f>IM!$G$25</f>
        <v>7</v>
      </c>
      <c r="Q9" s="680">
        <f>IM!$E$45</f>
        <v>2366.3999999999996</v>
      </c>
      <c r="R9" s="680">
        <f>IM!$E$31</f>
        <v>1699.3999999999999</v>
      </c>
      <c r="S9" s="680">
        <f>IM!$F$31</f>
        <v>1172</v>
      </c>
      <c r="T9" s="846">
        <f>IM!$G$31</f>
        <v>13</v>
      </c>
      <c r="U9" s="859">
        <f>SUM(Q9,Q10,Q11,Q12,Q14)</f>
        <v>12071.25</v>
      </c>
    </row>
    <row r="10" spans="1:23" ht="15" customHeight="1" x14ac:dyDescent="0.2">
      <c r="A10" s="669" t="str">
        <f>'MEDICAID A'!D2</f>
        <v>Medicaid Adult</v>
      </c>
      <c r="B10" s="670"/>
      <c r="C10" s="242" t="e">
        <f>#REF!</f>
        <v>#REF!</v>
      </c>
      <c r="D10" s="844">
        <f>'MEDICAID A'!$E$49</f>
        <v>2016.95</v>
      </c>
      <c r="E10" s="671">
        <f>'MEDICAID A'!E30</f>
        <v>1516.7</v>
      </c>
      <c r="F10" s="671">
        <f>'MEDICAID A'!F30</f>
        <v>1046</v>
      </c>
      <c r="G10" s="242" t="e">
        <f>#REF!</f>
        <v>#REF!</v>
      </c>
      <c r="H10" s="672" t="e">
        <f>#REF!</f>
        <v>#REF!</v>
      </c>
      <c r="I10" s="672" t="e">
        <f>#REF!</f>
        <v>#REF!</v>
      </c>
      <c r="J10" s="672" t="e">
        <f>#REF!</f>
        <v>#REF!</v>
      </c>
      <c r="K10" s="672" t="e">
        <f>#REF!</f>
        <v>#REF!</v>
      </c>
      <c r="L10" s="672" t="e">
        <f>#REF!</f>
        <v>#REF!</v>
      </c>
      <c r="M10" s="672" t="e">
        <f>#REF!</f>
        <v>#REF!</v>
      </c>
      <c r="N10" s="673" t="e">
        <f>#REF!</f>
        <v>#REF!</v>
      </c>
      <c r="O10" s="674" t="e">
        <f t="shared" ref="O10:O19" si="0">(H10/G10)-100%</f>
        <v>#REF!</v>
      </c>
      <c r="P10" s="850">
        <f>'MEDICAID A'!G30</f>
        <v>13</v>
      </c>
      <c r="Q10" s="414">
        <f>'MEDICAID A'!$E$50</f>
        <v>2598.4</v>
      </c>
      <c r="R10" s="414">
        <f>'MEDICAID A'!E36</f>
        <v>2098.15</v>
      </c>
      <c r="S10" s="414">
        <f>'MEDICAID A'!F36</f>
        <v>1447</v>
      </c>
      <c r="T10" s="847">
        <f>'MEDICAID A'!G36</f>
        <v>19</v>
      </c>
      <c r="U10" s="860"/>
    </row>
    <row r="11" spans="1:23" ht="15" customHeight="1" x14ac:dyDescent="0.2">
      <c r="A11" s="469" t="str">
        <f>'MEDICAID F+C'!D2</f>
        <v>Medicaid Family and Child</v>
      </c>
      <c r="B11" s="470"/>
      <c r="C11" s="240" t="e">
        <f>#REF!</f>
        <v>#REF!</v>
      </c>
      <c r="D11" s="237">
        <f>'MEDICAID F+C'!$E$50</f>
        <v>2050.3000000000002</v>
      </c>
      <c r="E11" s="239">
        <f>'MEDICAID F+C'!E31</f>
        <v>1702.3</v>
      </c>
      <c r="F11" s="239">
        <f>'MEDICAID F+C'!F31</f>
        <v>1174</v>
      </c>
      <c r="G11" s="237" t="e">
        <f>#REF!</f>
        <v>#REF!</v>
      </c>
      <c r="H11" s="240" t="e">
        <f>#REF!</f>
        <v>#REF!</v>
      </c>
      <c r="I11" s="240" t="e">
        <f>#REF!</f>
        <v>#REF!</v>
      </c>
      <c r="J11" s="240" t="e">
        <f>#REF!</f>
        <v>#REF!</v>
      </c>
      <c r="K11" s="240" t="e">
        <f>#REF!</f>
        <v>#REF!</v>
      </c>
      <c r="L11" s="240" t="e">
        <f>#REF!</f>
        <v>#REF!</v>
      </c>
      <c r="M11" s="240" t="e">
        <f>#REF!</f>
        <v>#REF!</v>
      </c>
      <c r="N11" s="240" t="e">
        <f>#REF!</f>
        <v>#REF!</v>
      </c>
      <c r="O11" s="280" t="e">
        <f t="shared" si="0"/>
        <v>#REF!</v>
      </c>
      <c r="P11" s="848">
        <f>'MEDICAID F+C'!G31</f>
        <v>15</v>
      </c>
      <c r="Q11" s="415">
        <f>'MEDICAID F+C'!$E$51</f>
        <v>2631.75</v>
      </c>
      <c r="R11" s="415">
        <f>'MEDICAID F+C'!E37</f>
        <v>2283.75</v>
      </c>
      <c r="S11" s="415">
        <f>'MEDICAID F+C'!F37</f>
        <v>1575</v>
      </c>
      <c r="T11" s="848">
        <f>'MEDICAID F+C'!G37</f>
        <v>21</v>
      </c>
      <c r="U11" s="860"/>
    </row>
    <row r="12" spans="1:23" ht="15" customHeight="1" x14ac:dyDescent="0.2">
      <c r="A12" s="471" t="str">
        <f>'SUPPORT SERV.'!D2</f>
        <v>Support Services</v>
      </c>
      <c r="B12" s="472"/>
      <c r="C12" s="273" t="e">
        <f>#REF!</f>
        <v>#REF!</v>
      </c>
      <c r="D12" s="237">
        <f>'SUPPORT SERV.'!$E$46</f>
        <v>1358.6499999999999</v>
      </c>
      <c r="E12" s="237">
        <f>'SUPPORT SERV.'!E27</f>
        <v>1206.3999999999999</v>
      </c>
      <c r="F12" s="237">
        <f>'SUPPORT SERV.'!F27</f>
        <v>832</v>
      </c>
      <c r="G12" s="237" t="e">
        <f>#REF!</f>
        <v>#REF!</v>
      </c>
      <c r="H12" s="237" t="e">
        <f>#REF!</f>
        <v>#REF!</v>
      </c>
      <c r="I12" s="237" t="e">
        <f>#REF!</f>
        <v>#REF!</v>
      </c>
      <c r="J12" s="237" t="e">
        <f>#REF!</f>
        <v>#REF!</v>
      </c>
      <c r="K12" s="237" t="e">
        <f>#REF!</f>
        <v>#REF!</v>
      </c>
      <c r="L12" s="237" t="e">
        <f>#REF!</f>
        <v>#REF!</v>
      </c>
      <c r="M12" s="237" t="e">
        <f>#REF!</f>
        <v>#REF!</v>
      </c>
      <c r="N12" s="273" t="e">
        <f>#REF!</f>
        <v>#REF!</v>
      </c>
      <c r="O12" s="280" t="e">
        <f t="shared" si="0"/>
        <v>#REF!</v>
      </c>
      <c r="P12" s="848">
        <f>'SUPPORT SERV.'!G27</f>
        <v>10</v>
      </c>
      <c r="Q12" s="415">
        <f>'SUPPORT SERV.'!$E$47</f>
        <v>1896.6</v>
      </c>
      <c r="R12" s="415">
        <f>'SUPPORT SERV.'!E33</f>
        <v>1744.35</v>
      </c>
      <c r="S12" s="415">
        <f>'SUPPORT SERV.'!F33</f>
        <v>1203</v>
      </c>
      <c r="T12" s="848">
        <f>'SUPPORT SERV.'!G33</f>
        <v>15</v>
      </c>
      <c r="U12" s="861"/>
    </row>
    <row r="13" spans="1:23" ht="15" customHeight="1" x14ac:dyDescent="0.2">
      <c r="A13" s="467" t="str">
        <f>'CHILD SUPPORT'!D2</f>
        <v>Child Support</v>
      </c>
      <c r="B13" s="468"/>
      <c r="C13" s="273" t="e">
        <f>#REF!</f>
        <v>#REF!</v>
      </c>
      <c r="D13" s="237">
        <f>'CHILD SUPPORT'!$E$41</f>
        <v>1067.2</v>
      </c>
      <c r="E13" s="237">
        <f>'CHILD SUPPORT'!E22</f>
        <v>736.6</v>
      </c>
      <c r="F13" s="237">
        <f>'CHILD SUPPORT'!F22</f>
        <v>508</v>
      </c>
      <c r="G13" s="237" t="e">
        <f>#REF!</f>
        <v>#REF!</v>
      </c>
      <c r="H13" s="237" t="e">
        <f>#REF!</f>
        <v>#REF!</v>
      </c>
      <c r="I13" s="237" t="e">
        <f>#REF!</f>
        <v>#REF!</v>
      </c>
      <c r="J13" s="237" t="e">
        <f>#REF!</f>
        <v>#REF!</v>
      </c>
      <c r="K13" s="237" t="e">
        <f>#REF!</f>
        <v>#REF!</v>
      </c>
      <c r="L13" s="237" t="e">
        <f>#REF!</f>
        <v>#REF!</v>
      </c>
      <c r="M13" s="237" t="e">
        <f>#REF!</f>
        <v>#REF!</v>
      </c>
      <c r="N13" s="273" t="e">
        <f>#REF!</f>
        <v>#REF!</v>
      </c>
      <c r="O13" s="280" t="e">
        <f>(H13/G13)-100%</f>
        <v>#REF!</v>
      </c>
      <c r="P13" s="848">
        <f>'CHILD SUPPORT'!G22</f>
        <v>6</v>
      </c>
      <c r="Q13" s="415">
        <f>'CHILD SUPPORT'!$E$42</f>
        <v>1419.5500000000002</v>
      </c>
      <c r="R13" s="415">
        <f>'CHILD SUPPORT'!E28</f>
        <v>1088.95</v>
      </c>
      <c r="S13" s="415">
        <f>'CHILD SUPPORT'!F28</f>
        <v>751</v>
      </c>
      <c r="T13" s="848">
        <f>'CHILD SUPPORT'!G28</f>
        <v>9</v>
      </c>
      <c r="U13" s="57" t="s">
        <v>507</v>
      </c>
    </row>
    <row r="14" spans="1:23" ht="15" customHeight="1" x14ac:dyDescent="0.2">
      <c r="A14" s="473" t="str">
        <f>FNS!D2</f>
        <v>Food and Nutrition Services</v>
      </c>
      <c r="B14" s="474"/>
      <c r="C14" s="273" t="e">
        <f>#REF!</f>
        <v>#REF!</v>
      </c>
      <c r="D14" s="237">
        <f>FNS!$E$50</f>
        <v>1940.1</v>
      </c>
      <c r="E14" s="237">
        <f>FNS!E30</f>
        <v>1628.35</v>
      </c>
      <c r="F14" s="237">
        <f>FNS!F30</f>
        <v>1123</v>
      </c>
      <c r="G14" s="237" t="e">
        <f>#REF!</f>
        <v>#REF!</v>
      </c>
      <c r="H14" s="237" t="e">
        <f>#REF!</f>
        <v>#REF!</v>
      </c>
      <c r="I14" s="237" t="e">
        <f>#REF!</f>
        <v>#REF!</v>
      </c>
      <c r="J14" s="237" t="e">
        <f>#REF!</f>
        <v>#REF!</v>
      </c>
      <c r="K14" s="237" t="e">
        <f>#REF!</f>
        <v>#REF!</v>
      </c>
      <c r="L14" s="237" t="e">
        <f>#REF!</f>
        <v>#REF!</v>
      </c>
      <c r="M14" s="237" t="e">
        <f>#REF!</f>
        <v>#REF!</v>
      </c>
      <c r="N14" s="273" t="e">
        <f>#REF!</f>
        <v>#REF!</v>
      </c>
      <c r="O14" s="280" t="e">
        <f>(H14/G14)-100%</f>
        <v>#REF!</v>
      </c>
      <c r="P14" s="848">
        <f>FNS!G30</f>
        <v>13</v>
      </c>
      <c r="Q14" s="415">
        <f>FNS!$E$51</f>
        <v>2578.1</v>
      </c>
      <c r="R14" s="415">
        <f>FNS!E37</f>
        <v>2266.35</v>
      </c>
      <c r="S14" s="415">
        <f>FNS!F37</f>
        <v>1563</v>
      </c>
      <c r="T14" s="848">
        <f>FNS!G37</f>
        <v>19</v>
      </c>
      <c r="U14" s="827" t="s">
        <v>506</v>
      </c>
    </row>
    <row r="15" spans="1:23" ht="15" customHeight="1" x14ac:dyDescent="0.2">
      <c r="A15" s="475" t="str">
        <f>CPS!D2</f>
        <v>Child Protective Services</v>
      </c>
      <c r="B15" s="476"/>
      <c r="C15" s="273" t="e">
        <f>#REF!</f>
        <v>#REF!</v>
      </c>
      <c r="D15" s="237">
        <f>CPS!$E$57</f>
        <v>3378.5</v>
      </c>
      <c r="E15" s="237">
        <f>CPS!E37</f>
        <v>2131.5</v>
      </c>
      <c r="F15" s="237">
        <f>CPS!F37</f>
        <v>1470</v>
      </c>
      <c r="G15" s="237" t="e">
        <f>#REF!</f>
        <v>#REF!</v>
      </c>
      <c r="H15" s="237" t="e">
        <f>#REF!</f>
        <v>#REF!</v>
      </c>
      <c r="I15" s="237" t="e">
        <f>#REF!</f>
        <v>#REF!</v>
      </c>
      <c r="J15" s="237" t="e">
        <f>#REF!</f>
        <v>#REF!</v>
      </c>
      <c r="K15" s="237" t="e">
        <f>#REF!</f>
        <v>#REF!</v>
      </c>
      <c r="L15" s="237" t="e">
        <f>#REF!</f>
        <v>#REF!</v>
      </c>
      <c r="M15" s="237" t="e">
        <f>#REF!</f>
        <v>#REF!</v>
      </c>
      <c r="N15" s="273" t="e">
        <f>#REF!</f>
        <v>#REF!</v>
      </c>
      <c r="O15" s="280" t="e">
        <f t="shared" si="0"/>
        <v>#REF!</v>
      </c>
      <c r="P15" s="848">
        <f>CPS!G37</f>
        <v>18</v>
      </c>
      <c r="Q15" s="415">
        <f>CPS!$E$58</f>
        <v>4738.6000000000004</v>
      </c>
      <c r="R15" s="415">
        <f>CPS!E44</f>
        <v>3491.6</v>
      </c>
      <c r="S15" s="415">
        <f>CPS!F44</f>
        <v>2408</v>
      </c>
      <c r="T15" s="848">
        <f>CPS!G44</f>
        <v>34</v>
      </c>
      <c r="U15" s="863">
        <f>SUM(Q15,Q16,Q17)</f>
        <v>9958.6</v>
      </c>
    </row>
    <row r="16" spans="1:23" ht="15" customHeight="1" x14ac:dyDescent="0.2">
      <c r="A16" s="477" t="str">
        <f>APS!D2</f>
        <v>Adult Protective Services</v>
      </c>
      <c r="B16" s="478"/>
      <c r="C16" s="273" t="e">
        <f>#REF!</f>
        <v>#REF!</v>
      </c>
      <c r="D16" s="237">
        <f>APS!$E$44</f>
        <v>1200.5999999999999</v>
      </c>
      <c r="E16" s="237">
        <f>APS!E25</f>
        <v>823.6</v>
      </c>
      <c r="F16" s="237">
        <f>APS!F25</f>
        <v>568</v>
      </c>
      <c r="G16" s="237" t="e">
        <f>#REF!</f>
        <v>#REF!</v>
      </c>
      <c r="H16" s="237" t="e">
        <f>#REF!</f>
        <v>#REF!</v>
      </c>
      <c r="I16" s="237" t="e">
        <f>#REF!</f>
        <v>#REF!</v>
      </c>
      <c r="J16" s="237" t="e">
        <f>#REF!</f>
        <v>#REF!</v>
      </c>
      <c r="K16" s="237" t="e">
        <f>#REF!</f>
        <v>#REF!</v>
      </c>
      <c r="L16" s="237" t="e">
        <f>#REF!</f>
        <v>#REF!</v>
      </c>
      <c r="M16" s="237" t="e">
        <f>#REF!</f>
        <v>#REF!</v>
      </c>
      <c r="N16" s="273" t="e">
        <f>#REF!</f>
        <v>#REF!</v>
      </c>
      <c r="O16" s="280" t="e">
        <f t="shared" si="0"/>
        <v>#REF!</v>
      </c>
      <c r="P16" s="848">
        <f>APS!G25</f>
        <v>8</v>
      </c>
      <c r="Q16" s="415">
        <f>APS!$E$45</f>
        <v>1745.8</v>
      </c>
      <c r="R16" s="415">
        <f>APS!E31</f>
        <v>1368.8</v>
      </c>
      <c r="S16" s="415">
        <f>APS!F31</f>
        <v>944</v>
      </c>
      <c r="T16" s="848">
        <f>APS!G31</f>
        <v>13</v>
      </c>
      <c r="U16" s="863"/>
      <c r="W16" s="57" t="s">
        <v>510</v>
      </c>
    </row>
    <row r="17" spans="1:23" ht="15" customHeight="1" x14ac:dyDescent="0.2">
      <c r="A17" s="479" t="str">
        <f>'ADOPT-FOSTER'!D2</f>
        <v>Adoption/Foster/LINKS</v>
      </c>
      <c r="B17" s="480"/>
      <c r="C17" s="273" t="e">
        <f>#REF!</f>
        <v>#REF!</v>
      </c>
      <c r="D17" s="237">
        <f>'ADOPT-FOSTER'!$E$52</f>
        <v>1838.6</v>
      </c>
      <c r="E17" s="237">
        <f>'ADOPT-FOSTER'!E33</f>
        <v>1554.3999999999999</v>
      </c>
      <c r="F17" s="237">
        <f>'ADOPT-FOSTER'!F33</f>
        <v>1072</v>
      </c>
      <c r="G17" s="237" t="e">
        <f>#REF!</f>
        <v>#REF!</v>
      </c>
      <c r="H17" s="237" t="e">
        <f>#REF!</f>
        <v>#REF!</v>
      </c>
      <c r="I17" s="237" t="e">
        <f>#REF!</f>
        <v>#REF!</v>
      </c>
      <c r="J17" s="237" t="e">
        <f>#REF!</f>
        <v>#REF!</v>
      </c>
      <c r="K17" s="237" t="e">
        <f>#REF!</f>
        <v>#REF!</v>
      </c>
      <c r="L17" s="237" t="e">
        <f>#REF!</f>
        <v>#REF!</v>
      </c>
      <c r="M17" s="237" t="e">
        <f>#REF!</f>
        <v>#REF!</v>
      </c>
      <c r="N17" s="273" t="e">
        <f>#REF!</f>
        <v>#REF!</v>
      </c>
      <c r="O17" s="280" t="e">
        <f t="shared" si="0"/>
        <v>#REF!</v>
      </c>
      <c r="P17" s="848">
        <f>'ADOPT-FOSTER'!G33</f>
        <v>15</v>
      </c>
      <c r="Q17" s="415">
        <f>'ADOPT-FOSTER'!$E$53</f>
        <v>3474.2</v>
      </c>
      <c r="R17" s="415">
        <f>'ADOPT-FOSTER'!E39</f>
        <v>3190</v>
      </c>
      <c r="S17" s="415">
        <f>'ADOPT-FOSTER'!F39</f>
        <v>2200</v>
      </c>
      <c r="T17" s="848">
        <f>'ADOPT-FOSTER'!G39</f>
        <v>30</v>
      </c>
      <c r="U17" s="863"/>
      <c r="W17" s="57" t="s">
        <v>509</v>
      </c>
    </row>
    <row r="18" spans="1:23" ht="15" customHeight="1" x14ac:dyDescent="0.2">
      <c r="A18" s="481" t="str">
        <f>'COUNSELING SERV.'!D2</f>
        <v>Counseling Services</v>
      </c>
      <c r="B18" s="482"/>
      <c r="C18" s="834" t="e">
        <f>#REF!</f>
        <v>#REF!</v>
      </c>
      <c r="D18" s="238">
        <f>'COUNSELING SERV.'!$E$37</f>
        <v>755.45</v>
      </c>
      <c r="E18" s="238">
        <f>'COUNSELING SERV.'!E18</f>
        <v>291.45</v>
      </c>
      <c r="F18" s="238">
        <f>'COUNSELING SERV.'!F18</f>
        <v>201</v>
      </c>
      <c r="G18" s="237" t="e">
        <f>#REF!</f>
        <v>#REF!</v>
      </c>
      <c r="H18" s="237" t="e">
        <f>#REF!</f>
        <v>#REF!</v>
      </c>
      <c r="I18" s="237" t="e">
        <f>#REF!</f>
        <v>#REF!</v>
      </c>
      <c r="J18" s="237" t="e">
        <f>#REF!</f>
        <v>#REF!</v>
      </c>
      <c r="K18" s="237" t="e">
        <f>#REF!</f>
        <v>#REF!</v>
      </c>
      <c r="L18" s="237" t="e">
        <f>#REF!</f>
        <v>#REF!</v>
      </c>
      <c r="M18" s="237" t="e">
        <f>#REF!</f>
        <v>#REF!</v>
      </c>
      <c r="N18" s="273" t="e">
        <f>#REF!</f>
        <v>#REF!</v>
      </c>
      <c r="O18" s="280" t="e">
        <f t="shared" si="0"/>
        <v>#REF!</v>
      </c>
      <c r="P18" s="848">
        <f>'COUNSELING SERV.'!G18</f>
        <v>2</v>
      </c>
      <c r="Q18" s="415">
        <f>'COUNSELING SERV.'!$E$38</f>
        <v>929.45</v>
      </c>
      <c r="R18" s="415">
        <f>'COUNSELING SERV.'!E24</f>
        <v>465.45</v>
      </c>
      <c r="S18" s="415">
        <f>'COUNSELING SERV.'!F24</f>
        <v>321</v>
      </c>
      <c r="T18" s="848">
        <f>'COUNSELING SERV.'!G24</f>
        <v>3</v>
      </c>
      <c r="U18" s="838" t="s">
        <v>508</v>
      </c>
    </row>
    <row r="19" spans="1:23" ht="15" customHeight="1" x14ac:dyDescent="0.2">
      <c r="A19" s="483" t="str">
        <f>'ENV. HEALTH'!D2</f>
        <v>Environmental Health and Vector Control</v>
      </c>
      <c r="B19" s="484"/>
      <c r="C19" s="273" t="e">
        <f>#REF!</f>
        <v>#REF!</v>
      </c>
      <c r="D19" s="237">
        <f>'ENV. HEALTH'!$E$41</f>
        <v>1177.4000000000001</v>
      </c>
      <c r="E19" s="237">
        <f>'ENV. HEALTH'!E23</f>
        <v>713.4</v>
      </c>
      <c r="F19" s="237">
        <f>'ENV. HEALTH'!F23</f>
        <v>492</v>
      </c>
      <c r="G19" s="237" t="e">
        <f>#REF!</f>
        <v>#REF!</v>
      </c>
      <c r="H19" s="237" t="e">
        <f>#REF!</f>
        <v>#REF!</v>
      </c>
      <c r="I19" s="237" t="e">
        <f>#REF!</f>
        <v>#REF!</v>
      </c>
      <c r="J19" s="237" t="e">
        <f>#REF!</f>
        <v>#REF!</v>
      </c>
      <c r="K19" s="237" t="e">
        <f>#REF!</f>
        <v>#REF!</v>
      </c>
      <c r="L19" s="237" t="e">
        <f>#REF!</f>
        <v>#REF!</v>
      </c>
      <c r="M19" s="237" t="e">
        <f>#REF!</f>
        <v>#REF!</v>
      </c>
      <c r="N19" s="273" t="e">
        <f>#REF!</f>
        <v>#REF!</v>
      </c>
      <c r="O19" s="280" t="e">
        <f t="shared" si="0"/>
        <v>#REF!</v>
      </c>
      <c r="P19" s="848">
        <f>'ENV. HEALTH'!G23</f>
        <v>7</v>
      </c>
      <c r="Q19" s="415">
        <f>'ENV. HEALTH'!$E$42</f>
        <v>1624</v>
      </c>
      <c r="R19" s="415">
        <f>'ENV. HEALTH'!E29</f>
        <v>1160</v>
      </c>
      <c r="S19" s="415">
        <f>'ENV. HEALTH'!F29</f>
        <v>800</v>
      </c>
      <c r="T19" s="848">
        <f>'ENV. HEALTH'!G29</f>
        <v>10</v>
      </c>
      <c r="U19" s="859">
        <f>SUM(Q19,Q20,Q21,Q22,Q23,Q24)</f>
        <v>17034.599999999999</v>
      </c>
      <c r="V19" s="857">
        <f>SUM(Q19,Q20,Q21,Q24)</f>
        <v>5457.7999999999993</v>
      </c>
    </row>
    <row r="20" spans="1:23" ht="15" customHeight="1" x14ac:dyDescent="0.2">
      <c r="A20" s="485" t="str">
        <f>'HEALTH PROM.'!D2</f>
        <v>Health Promotion</v>
      </c>
      <c r="B20" s="486"/>
      <c r="C20" s="273"/>
      <c r="D20" s="237">
        <f>'HEALTH PROM.'!$E$40</f>
        <v>1310.8</v>
      </c>
      <c r="E20" s="237">
        <f>'HEALTH PROM.'!E22</f>
        <v>788.8</v>
      </c>
      <c r="F20" s="237">
        <f>'HEALTH PROM.'!F22</f>
        <v>544</v>
      </c>
      <c r="G20" s="237" t="e">
        <f>#REF!</f>
        <v>#REF!</v>
      </c>
      <c r="H20" s="237" t="e">
        <f>#REF!</f>
        <v>#REF!</v>
      </c>
      <c r="I20" s="237" t="e">
        <f>#REF!</f>
        <v>#REF!</v>
      </c>
      <c r="J20" s="237" t="e">
        <f>#REF!</f>
        <v>#REF!</v>
      </c>
      <c r="K20" s="237" t="e">
        <f>#REF!</f>
        <v>#REF!</v>
      </c>
      <c r="L20" s="237" t="e">
        <f>#REF!</f>
        <v>#REF!</v>
      </c>
      <c r="M20" s="237" t="e">
        <f>#REF!</f>
        <v>#REF!</v>
      </c>
      <c r="N20" s="273" t="e">
        <f>#REF!</f>
        <v>#REF!</v>
      </c>
      <c r="O20" s="280" t="e">
        <f>(H20/G20)-100%</f>
        <v>#REF!</v>
      </c>
      <c r="P20" s="848">
        <f>'HEALTH PROM.'!G22</f>
        <v>6</v>
      </c>
      <c r="Q20" s="415">
        <f>'HEALTH PROM.'!$E$41</f>
        <v>1428.25</v>
      </c>
      <c r="R20" s="415">
        <f>'HEALTH PROM.'!E28</f>
        <v>906.25</v>
      </c>
      <c r="S20" s="415">
        <f>'HEALTH PROM.'!F28</f>
        <v>625</v>
      </c>
      <c r="T20" s="848">
        <f>'HEALTH PROM.'!G28</f>
        <v>7</v>
      </c>
      <c r="U20" s="860"/>
      <c r="V20" s="858"/>
    </row>
    <row r="21" spans="1:23" ht="15" customHeight="1" x14ac:dyDescent="0.2">
      <c r="A21" s="487" t="str">
        <f>'CARE COOR.'!D2</f>
        <v>Care Coordination</v>
      </c>
      <c r="B21" s="488"/>
      <c r="C21" s="273"/>
      <c r="D21" s="237">
        <f>'CARE COOR.'!$E$41</f>
        <v>371.2</v>
      </c>
      <c r="E21" s="237">
        <f>'CARE COOR.'!E22</f>
        <v>371.2</v>
      </c>
      <c r="F21" s="237">
        <f>'CARE COOR.'!F22</f>
        <v>256</v>
      </c>
      <c r="G21" s="237" t="e">
        <f>#REF!</f>
        <v>#REF!</v>
      </c>
      <c r="H21" s="237" t="e">
        <f>#REF!</f>
        <v>#REF!</v>
      </c>
      <c r="I21" s="237" t="e">
        <f>#REF!</f>
        <v>#REF!</v>
      </c>
      <c r="J21" s="237" t="e">
        <f>#REF!</f>
        <v>#REF!</v>
      </c>
      <c r="K21" s="237" t="e">
        <f>#REF!</f>
        <v>#REF!</v>
      </c>
      <c r="L21" s="237" t="e">
        <f>#REF!</f>
        <v>#REF!</v>
      </c>
      <c r="M21" s="237" t="e">
        <f>#REF!</f>
        <v>#REF!</v>
      </c>
      <c r="N21" s="273" t="e">
        <f>#REF!</f>
        <v>#REF!</v>
      </c>
      <c r="O21" s="280" t="e">
        <f>(H21/G21)-100%</f>
        <v>#REF!</v>
      </c>
      <c r="P21" s="848">
        <f>'CARE COOR.'!G22</f>
        <v>5</v>
      </c>
      <c r="Q21" s="415">
        <f>'CARE COOR.'!$E$42</f>
        <v>649.59999999999991</v>
      </c>
      <c r="R21" s="415">
        <f>'CARE COOR.'!E28</f>
        <v>649.59999999999991</v>
      </c>
      <c r="S21" s="415">
        <f>'CARE COOR.'!F28</f>
        <v>448</v>
      </c>
      <c r="T21" s="848">
        <f>'CARE COOR.'!G28</f>
        <v>8</v>
      </c>
      <c r="U21" s="860"/>
      <c r="V21" s="858"/>
    </row>
    <row r="22" spans="1:23" ht="15" customHeight="1" x14ac:dyDescent="0.2">
      <c r="A22" s="356" t="str">
        <f>DENTAL!D2</f>
        <v xml:space="preserve">Dental </v>
      </c>
      <c r="B22" s="359"/>
      <c r="C22" s="273"/>
      <c r="D22" s="237">
        <f>DENTAL!$E$47</f>
        <v>3938.2</v>
      </c>
      <c r="E22" s="237">
        <f>DENTAL!E24</f>
        <v>774.3</v>
      </c>
      <c r="F22" s="237">
        <f>DENTAL!F24</f>
        <v>534</v>
      </c>
      <c r="G22" s="237" t="e">
        <f>#REF!</f>
        <v>#REF!</v>
      </c>
      <c r="H22" s="237" t="e">
        <f>#REF!</f>
        <v>#REF!</v>
      </c>
      <c r="I22" s="237" t="e">
        <f>#REF!</f>
        <v>#REF!</v>
      </c>
      <c r="J22" s="237" t="e">
        <f>#REF!</f>
        <v>#REF!</v>
      </c>
      <c r="K22" s="237" t="e">
        <f>#REF!</f>
        <v>#REF!</v>
      </c>
      <c r="L22" s="237" t="e">
        <f>#REF!</f>
        <v>#REF!</v>
      </c>
      <c r="M22" s="237" t="e">
        <f>#REF!</f>
        <v>#REF!</v>
      </c>
      <c r="N22" s="273" t="e">
        <f>#REF!</f>
        <v>#REF!</v>
      </c>
      <c r="O22" s="280" t="e">
        <f>(H22/G22)-100%</f>
        <v>#REF!</v>
      </c>
      <c r="P22" s="848">
        <f>DENTAL!G24</f>
        <v>8</v>
      </c>
      <c r="Q22" s="415">
        <f>DENTAL!$E$48</f>
        <v>4031</v>
      </c>
      <c r="R22" s="415">
        <f>DENTAL!E30</f>
        <v>867.09999999999991</v>
      </c>
      <c r="S22" s="415">
        <f>DENTAL!F30</f>
        <v>598</v>
      </c>
      <c r="T22" s="848">
        <f>DENTAL!G30</f>
        <v>10</v>
      </c>
      <c r="U22" s="860"/>
      <c r="V22" s="858"/>
    </row>
    <row r="23" spans="1:23" ht="15" customHeight="1" x14ac:dyDescent="0.2">
      <c r="A23" s="350" t="str">
        <f>CLINIC!D2</f>
        <v>Medical Clinic</v>
      </c>
      <c r="B23" s="353"/>
      <c r="C23" s="273"/>
      <c r="D23" s="237">
        <f>CLINIC!$E$72</f>
        <v>6939.7</v>
      </c>
      <c r="E23" s="237">
        <f>CLINIC!E46</f>
        <v>2662.2</v>
      </c>
      <c r="F23" s="237">
        <f>CLINIC!F46</f>
        <v>1836</v>
      </c>
      <c r="G23" s="237" t="e">
        <f>#REF!</f>
        <v>#REF!</v>
      </c>
      <c r="H23" s="237" t="e">
        <f>#REF!</f>
        <v>#REF!</v>
      </c>
      <c r="I23" s="237" t="e">
        <f>#REF!</f>
        <v>#REF!</v>
      </c>
      <c r="J23" s="237" t="e">
        <f>#REF!</f>
        <v>#REF!</v>
      </c>
      <c r="K23" s="237" t="e">
        <f>#REF!</f>
        <v>#REF!</v>
      </c>
      <c r="L23" s="237" t="e">
        <f>#REF!</f>
        <v>#REF!</v>
      </c>
      <c r="M23" s="237" t="e">
        <f>#REF!</f>
        <v>#REF!</v>
      </c>
      <c r="N23" s="273" t="e">
        <f>#REF!</f>
        <v>#REF!</v>
      </c>
      <c r="O23" s="280" t="e">
        <f>(H23/G23)-100%</f>
        <v>#REF!</v>
      </c>
      <c r="P23" s="848">
        <f>CLINIC!G46</f>
        <v>25</v>
      </c>
      <c r="Q23" s="415">
        <f>CLINIC!$E$73</f>
        <v>7545.7999999999993</v>
      </c>
      <c r="R23" s="415">
        <f>CLINIC!E52</f>
        <v>3268.2999999999997</v>
      </c>
      <c r="S23" s="415">
        <f>CLINIC!F52</f>
        <v>2254</v>
      </c>
      <c r="T23" s="848">
        <f>CLINIC!G52</f>
        <v>31</v>
      </c>
      <c r="U23" s="860"/>
      <c r="V23" s="858"/>
    </row>
    <row r="24" spans="1:23" ht="15" customHeight="1" x14ac:dyDescent="0.2">
      <c r="A24" s="489" t="str">
        <f>WIC!D2</f>
        <v>Women, Infants and Children</v>
      </c>
      <c r="B24" s="490"/>
      <c r="C24" s="273"/>
      <c r="D24" s="237">
        <f>WIC!$E$44</f>
        <v>1242.6500000000001</v>
      </c>
      <c r="E24" s="237">
        <f>WIC!E25</f>
        <v>807.65</v>
      </c>
      <c r="F24" s="237">
        <f>WIC!F25</f>
        <v>557</v>
      </c>
      <c r="G24" s="237"/>
      <c r="H24" s="237"/>
      <c r="I24" s="237"/>
      <c r="J24" s="237"/>
      <c r="K24" s="237"/>
      <c r="L24" s="237"/>
      <c r="M24" s="237"/>
      <c r="N24" s="273"/>
      <c r="O24" s="280"/>
      <c r="P24" s="848">
        <f>WIC!G25</f>
        <v>7</v>
      </c>
      <c r="Q24" s="415">
        <f>WIC!$E$45</f>
        <v>1755.9499999999998</v>
      </c>
      <c r="R24" s="415">
        <f>WIC!E31</f>
        <v>1320.9499999999998</v>
      </c>
      <c r="S24" s="415">
        <f>WIC!F31</f>
        <v>911</v>
      </c>
      <c r="T24" s="848">
        <f>WIC!G31</f>
        <v>12</v>
      </c>
      <c r="U24" s="861"/>
      <c r="V24" s="858"/>
    </row>
    <row r="25" spans="1:23" ht="15" customHeight="1" x14ac:dyDescent="0.2">
      <c r="A25" s="571" t="str">
        <f>ADMIN!D2</f>
        <v>Admin Staff</v>
      </c>
      <c r="B25" s="572"/>
      <c r="C25" s="273"/>
      <c r="D25" s="237">
        <f>ADMIN!$E$42</f>
        <v>1268.75</v>
      </c>
      <c r="E25" s="237">
        <f>ADMIN!E22</f>
        <v>906.25</v>
      </c>
      <c r="F25" s="237">
        <f>ADMIN!F22</f>
        <v>625</v>
      </c>
      <c r="G25" s="237"/>
      <c r="H25" s="237"/>
      <c r="I25" s="237"/>
      <c r="J25" s="237"/>
      <c r="K25" s="237"/>
      <c r="L25" s="237"/>
      <c r="M25" s="237"/>
      <c r="N25" s="273"/>
      <c r="O25" s="280"/>
      <c r="P25" s="848">
        <f>ADMIN!G22</f>
        <v>5</v>
      </c>
      <c r="Q25" s="415">
        <f>ADMIN!$E$43</f>
        <v>1268.75</v>
      </c>
      <c r="R25" s="415">
        <f>ADMIN!E29</f>
        <v>1080.25</v>
      </c>
      <c r="S25" s="415">
        <f>ADMIN!F29</f>
        <v>745</v>
      </c>
      <c r="T25" s="848">
        <f>ADMIN!G29</f>
        <v>5</v>
      </c>
      <c r="U25" s="862">
        <f>SUM(Q25,Q26,Q27)</f>
        <v>2733.25</v>
      </c>
    </row>
    <row r="26" spans="1:23" ht="15" customHeight="1" x14ac:dyDescent="0.2">
      <c r="A26" s="573" t="str">
        <f>FIN.!D2</f>
        <v>Finance</v>
      </c>
      <c r="B26" s="574"/>
      <c r="C26" s="273"/>
      <c r="D26" s="237">
        <f>FIN.!$E$40</f>
        <v>930.9</v>
      </c>
      <c r="E26" s="237">
        <f>FIN.!E21</f>
        <v>582.9</v>
      </c>
      <c r="F26" s="237">
        <f>FIN.!F21</f>
        <v>402</v>
      </c>
      <c r="G26" s="237"/>
      <c r="H26" s="237"/>
      <c r="I26" s="237"/>
      <c r="J26" s="237"/>
      <c r="K26" s="237"/>
      <c r="L26" s="237"/>
      <c r="M26" s="237"/>
      <c r="N26" s="273"/>
      <c r="O26" s="280"/>
      <c r="P26" s="848">
        <f>FIN.!G21</f>
        <v>4</v>
      </c>
      <c r="Q26" s="415">
        <f>FIN.!$E$41</f>
        <v>1278.9000000000001</v>
      </c>
      <c r="R26" s="415">
        <f>FIN.!E27</f>
        <v>930.9</v>
      </c>
      <c r="S26" s="415">
        <f>FIN.!F27</f>
        <v>642</v>
      </c>
      <c r="T26" s="848">
        <f>FIN.!G27</f>
        <v>6</v>
      </c>
      <c r="U26" s="863"/>
    </row>
    <row r="27" spans="1:23" ht="15" customHeight="1" x14ac:dyDescent="0.2">
      <c r="A27" s="575" t="str">
        <f>JAN.!D2</f>
        <v xml:space="preserve">Janitoral </v>
      </c>
      <c r="B27" s="576"/>
      <c r="C27" s="273"/>
      <c r="D27" s="237">
        <f>JAN.!$E$41</f>
        <v>92.8</v>
      </c>
      <c r="E27" s="237">
        <f>JAN.!E22</f>
        <v>92.8</v>
      </c>
      <c r="F27" s="237">
        <f>JAN.!F22</f>
        <v>64</v>
      </c>
      <c r="G27" s="237"/>
      <c r="H27" s="237"/>
      <c r="I27" s="237"/>
      <c r="J27" s="237"/>
      <c r="K27" s="237"/>
      <c r="L27" s="237"/>
      <c r="M27" s="237"/>
      <c r="N27" s="273"/>
      <c r="O27" s="280"/>
      <c r="P27" s="848">
        <f>JAN.!G22</f>
        <v>2</v>
      </c>
      <c r="Q27" s="415">
        <f>JAN.!$E$42</f>
        <v>185.6</v>
      </c>
      <c r="R27" s="415">
        <f>JAN.!E28</f>
        <v>185.6</v>
      </c>
      <c r="S27" s="415">
        <f>JAN.!F28</f>
        <v>128</v>
      </c>
      <c r="T27" s="848">
        <f>JAN.!G28</f>
        <v>4</v>
      </c>
      <c r="U27" s="863"/>
    </row>
    <row r="28" spans="1:23" ht="15" customHeight="1" thickBot="1" x14ac:dyDescent="0.25">
      <c r="A28" s="683" t="s">
        <v>13</v>
      </c>
      <c r="B28" s="682"/>
      <c r="C28" s="835">
        <f>'Shared Support'!E62</f>
        <v>18547.239999999998</v>
      </c>
      <c r="D28" s="235">
        <f>$E$28</f>
        <v>26912</v>
      </c>
      <c r="E28" s="235">
        <f>'Shared Support'!F62</f>
        <v>26912</v>
      </c>
      <c r="F28" s="235">
        <f>'Shared Support'!G62</f>
        <v>18560</v>
      </c>
      <c r="G28" s="234"/>
      <c r="H28" s="234"/>
      <c r="I28" s="233"/>
      <c r="J28" s="233"/>
      <c r="K28" s="233"/>
      <c r="L28" s="233"/>
      <c r="M28" s="233"/>
      <c r="N28" s="274"/>
      <c r="O28" s="281"/>
      <c r="P28" s="851"/>
      <c r="Q28" s="666">
        <f>$R$28</f>
        <v>26912</v>
      </c>
      <c r="R28" s="416">
        <f>'Shared Support'!F62</f>
        <v>26912</v>
      </c>
      <c r="S28" s="416">
        <f>'Shared Support'!G62</f>
        <v>18560</v>
      </c>
      <c r="T28" s="849"/>
      <c r="U28" s="839" t="s">
        <v>513</v>
      </c>
    </row>
    <row r="29" spans="1:23" s="229" customFormat="1" ht="15" customHeight="1" thickBot="1" x14ac:dyDescent="0.3">
      <c r="A29" s="387"/>
      <c r="B29" s="403"/>
      <c r="C29" s="836" t="e">
        <f>SUM(C10:C28)</f>
        <v>#REF!</v>
      </c>
      <c r="D29" s="232"/>
      <c r="E29" s="232"/>
      <c r="F29" s="232"/>
      <c r="G29" s="232" t="e">
        <f>SUM(G10:G28)</f>
        <v>#REF!</v>
      </c>
      <c r="H29" s="232" t="e">
        <f t="shared" ref="H29:N29" si="1">SUM(H10:H27)</f>
        <v>#REF!</v>
      </c>
      <c r="I29" s="230" t="e">
        <f t="shared" si="1"/>
        <v>#REF!</v>
      </c>
      <c r="J29" s="231" t="e">
        <f t="shared" si="1"/>
        <v>#REF!</v>
      </c>
      <c r="K29" s="231" t="e">
        <f t="shared" si="1"/>
        <v>#REF!</v>
      </c>
      <c r="L29" s="231" t="e">
        <f t="shared" si="1"/>
        <v>#REF!</v>
      </c>
      <c r="M29" s="230" t="e">
        <f t="shared" si="1"/>
        <v>#REF!</v>
      </c>
      <c r="N29" s="275" t="e">
        <f t="shared" si="1"/>
        <v>#REF!</v>
      </c>
      <c r="O29" s="282"/>
      <c r="P29" s="411">
        <f>SUM(P8:P28)</f>
        <v>176</v>
      </c>
      <c r="Q29" s="413"/>
      <c r="R29" s="411"/>
      <c r="S29" s="412"/>
      <c r="T29" s="853">
        <f>SUM(T10:T28)</f>
        <v>256</v>
      </c>
    </row>
    <row r="30" spans="1:23" ht="31.5" customHeight="1" thickBot="1" x14ac:dyDescent="0.3">
      <c r="A30" s="874" t="s">
        <v>79</v>
      </c>
      <c r="B30" s="875"/>
      <c r="C30" s="837" t="e">
        <f>SUM(C10:C28)</f>
        <v>#REF!</v>
      </c>
      <c r="D30" s="668">
        <f>SUM(D9:D28)</f>
        <v>61519.150000000009</v>
      </c>
      <c r="E30" s="630">
        <f>SUM(E9:E28)</f>
        <v>47264.2</v>
      </c>
      <c r="F30" s="631">
        <f>SUM(F9:F28)</f>
        <v>32596</v>
      </c>
      <c r="G30" s="227" t="s">
        <v>78</v>
      </c>
      <c r="H30" s="226" t="e">
        <f>SUM(H29/G29)-100%</f>
        <v>#REF!</v>
      </c>
      <c r="I30" s="225" t="s">
        <v>3</v>
      </c>
      <c r="J30" s="225"/>
      <c r="K30" s="225"/>
      <c r="L30" s="225"/>
      <c r="M30" s="225"/>
      <c r="N30" s="276"/>
      <c r="O30" s="278"/>
      <c r="P30" s="296"/>
      <c r="Q30" s="852">
        <f>SUM(Q9:Q28)</f>
        <v>71058.7</v>
      </c>
      <c r="R30" s="630">
        <f>SUM(R9:R28)</f>
        <v>56977.75</v>
      </c>
      <c r="S30" s="630">
        <f>SUM(S9:S28)</f>
        <v>39295</v>
      </c>
      <c r="T30" s="296"/>
    </row>
    <row r="31" spans="1:23" ht="31.5" hidden="1" customHeight="1" x14ac:dyDescent="0.25">
      <c r="A31" s="872"/>
      <c r="B31" s="872"/>
      <c r="C31" s="340"/>
      <c r="D31" s="340"/>
      <c r="E31" s="340"/>
      <c r="F31" s="340"/>
      <c r="G31" s="337"/>
      <c r="H31" s="338"/>
      <c r="I31" s="341"/>
      <c r="J31" s="341"/>
      <c r="K31" s="341"/>
      <c r="L31" s="341"/>
      <c r="M31" s="341"/>
      <c r="N31" s="342"/>
      <c r="O31" s="343"/>
      <c r="P31" s="343"/>
      <c r="Q31" s="74" t="s">
        <v>480</v>
      </c>
      <c r="R31" s="704" t="s">
        <v>481</v>
      </c>
      <c r="S31" s="63"/>
      <c r="T31" s="63"/>
    </row>
    <row r="32" spans="1:23" ht="31.5" customHeight="1" x14ac:dyDescent="0.25">
      <c r="A32" s="873"/>
      <c r="B32" s="873"/>
      <c r="C32" s="344"/>
      <c r="D32" s="344"/>
      <c r="E32" s="344"/>
      <c r="F32" s="344"/>
      <c r="G32" s="345"/>
      <c r="H32" s="346"/>
      <c r="I32" s="255"/>
      <c r="J32" s="255"/>
      <c r="K32" s="255"/>
      <c r="L32" s="255"/>
      <c r="M32" s="255"/>
      <c r="N32" s="339"/>
      <c r="O32" s="63"/>
      <c r="P32" s="63"/>
      <c r="Q32" s="63"/>
      <c r="R32" s="63"/>
      <c r="S32" s="63"/>
      <c r="T32" s="63"/>
    </row>
    <row r="33" spans="1:20" x14ac:dyDescent="0.2">
      <c r="A33" s="203"/>
      <c r="B33" s="203"/>
      <c r="C33" s="203"/>
      <c r="D33" s="203"/>
      <c r="E33" s="203"/>
      <c r="F33" s="203"/>
      <c r="G33" s="203"/>
      <c r="H33" s="203"/>
      <c r="I33" s="224"/>
      <c r="J33" s="224"/>
      <c r="K33" s="224"/>
      <c r="L33" s="224"/>
      <c r="M33" s="224"/>
      <c r="N33" s="224"/>
      <c r="O33" s="203"/>
      <c r="P33" s="203"/>
      <c r="Q33" s="203"/>
      <c r="R33" s="203"/>
      <c r="S33" s="203"/>
      <c r="T33" s="203"/>
    </row>
  </sheetData>
  <mergeCells count="14">
    <mergeCell ref="O2:P2"/>
    <mergeCell ref="Q5:T5"/>
    <mergeCell ref="D5:P5"/>
    <mergeCell ref="A31:B31"/>
    <mergeCell ref="A32:B32"/>
    <mergeCell ref="A30:B30"/>
    <mergeCell ref="A8:B8"/>
    <mergeCell ref="A7:B7"/>
    <mergeCell ref="L4:N4"/>
    <mergeCell ref="V19:V24"/>
    <mergeCell ref="U9:U12"/>
    <mergeCell ref="U19:U24"/>
    <mergeCell ref="U25:U27"/>
    <mergeCell ref="U15:U17"/>
  </mergeCells>
  <pageMargins left="0.25" right="0.25" top="0.75" bottom="0.75" header="0.3" footer="0.3"/>
  <pageSetup scale="64" fitToHeight="0" orientation="portrait" r:id="rId1"/>
  <headerFooter scaleWithDoc="0">
    <oddHeader>&amp;L
&amp;G</oddHeader>
    <oddFooter>Page &amp;P of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6C400-56A4-41E0-B83C-C4C868BDFC73}">
  <sheetPr codeName="Sheet4">
    <tabColor theme="6" tint="0.59999389629810485"/>
  </sheetPr>
  <dimension ref="A1:AC52"/>
  <sheetViews>
    <sheetView showGridLines="0" view="pageLayout" topLeftCell="E4" zoomScale="80" zoomScaleNormal="90" zoomScalePageLayoutView="80" workbookViewId="0">
      <selection activeCell="M33" sqref="M33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434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434"/>
      <c r="G1" s="434"/>
      <c r="I1" s="221"/>
      <c r="J1" s="220"/>
      <c r="K1" s="973"/>
      <c r="L1" s="973"/>
      <c r="M1" s="973"/>
      <c r="N1" s="973"/>
    </row>
    <row r="2" spans="1:24" ht="14.25" customHeight="1" x14ac:dyDescent="0.25">
      <c r="A2" s="974" t="s">
        <v>91</v>
      </c>
      <c r="B2" s="974"/>
      <c r="C2" s="974"/>
      <c r="D2" s="452" t="s">
        <v>114</v>
      </c>
      <c r="E2" s="453"/>
      <c r="F2" s="453"/>
      <c r="G2" s="206"/>
      <c r="H2" s="214"/>
      <c r="I2" s="215"/>
      <c r="J2" s="214"/>
      <c r="K2" s="975" t="s">
        <v>102</v>
      </c>
      <c r="L2" s="975"/>
      <c r="M2" s="975"/>
      <c r="N2" s="975"/>
    </row>
    <row r="3" spans="1:24" ht="17.25" customHeight="1" x14ac:dyDescent="0.25">
      <c r="A3" s="976" t="s">
        <v>90</v>
      </c>
      <c r="B3" s="977"/>
      <c r="C3" s="977"/>
      <c r="D3" s="446" t="s">
        <v>109</v>
      </c>
      <c r="E3" s="380"/>
      <c r="F3" s="380"/>
      <c r="G3" s="395"/>
      <c r="H3" s="396"/>
      <c r="I3" s="219"/>
      <c r="J3" s="214"/>
      <c r="K3" s="978">
        <v>43889</v>
      </c>
      <c r="L3" s="979"/>
      <c r="M3" s="979"/>
      <c r="N3" s="979"/>
    </row>
    <row r="4" spans="1:24" ht="14.25" customHeight="1" x14ac:dyDescent="0.25">
      <c r="A4" s="976" t="s">
        <v>92</v>
      </c>
      <c r="B4" s="976"/>
      <c r="C4" s="976"/>
      <c r="D4" s="381"/>
      <c r="E4" s="382"/>
      <c r="F4" s="382"/>
      <c r="G4" s="397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6" t="s">
        <v>93</v>
      </c>
      <c r="B5" s="976"/>
      <c r="C5" s="976"/>
      <c r="D5" s="383"/>
      <c r="E5" s="382"/>
      <c r="F5" s="382"/>
      <c r="G5" s="397"/>
      <c r="H5" s="214"/>
      <c r="I5" s="214"/>
      <c r="J5" s="214"/>
      <c r="K5" s="215"/>
      <c r="L5" s="214"/>
      <c r="M5" s="351"/>
      <c r="N5" s="352"/>
    </row>
    <row r="6" spans="1:24" ht="14.25" customHeight="1" x14ac:dyDescent="0.25">
      <c r="A6" s="976" t="s">
        <v>95</v>
      </c>
      <c r="B6" s="977"/>
      <c r="C6" s="977"/>
      <c r="D6" s="417"/>
      <c r="E6" s="384"/>
      <c r="F6" s="384"/>
      <c r="G6" s="395"/>
      <c r="H6" s="420"/>
      <c r="I6" s="420"/>
      <c r="J6" s="420"/>
      <c r="K6" s="420"/>
      <c r="L6" s="420"/>
      <c r="M6" s="420"/>
      <c r="N6" s="420"/>
    </row>
    <row r="7" spans="1:24" ht="14.25" customHeight="1" x14ac:dyDescent="0.25">
      <c r="A7" s="976" t="s">
        <v>94</v>
      </c>
      <c r="B7" s="976"/>
      <c r="C7" s="976"/>
      <c r="D7" s="449" t="s">
        <v>111</v>
      </c>
      <c r="E7" s="449"/>
      <c r="F7" s="449"/>
      <c r="G7" s="214"/>
      <c r="H7" s="980"/>
      <c r="I7" s="981"/>
      <c r="J7" s="981"/>
      <c r="K7" s="981"/>
      <c r="L7" s="981"/>
      <c r="M7" s="981"/>
      <c r="N7" s="981"/>
    </row>
    <row r="8" spans="1:24" ht="14.25" customHeight="1" x14ac:dyDescent="0.25">
      <c r="A8" s="422"/>
      <c r="B8" s="422"/>
      <c r="C8" s="422"/>
      <c r="D8" s="214"/>
      <c r="E8" s="214"/>
      <c r="F8" s="214"/>
      <c r="G8" s="214"/>
      <c r="H8" s="420"/>
      <c r="I8" s="421"/>
      <c r="J8" s="421"/>
      <c r="K8" s="421"/>
      <c r="L8" s="421"/>
      <c r="M8" s="421"/>
      <c r="N8" s="421"/>
    </row>
    <row r="9" spans="1:24" ht="14.25" customHeight="1" x14ac:dyDescent="0.25">
      <c r="A9" s="422"/>
      <c r="B9" s="422"/>
      <c r="C9" s="422"/>
      <c r="D9" s="214"/>
      <c r="E9" s="214"/>
      <c r="F9" s="214"/>
      <c r="G9" s="214"/>
      <c r="H9" s="420"/>
      <c r="I9" s="421"/>
      <c r="J9" s="421"/>
      <c r="K9" s="421"/>
      <c r="L9" s="421"/>
      <c r="M9" s="421"/>
      <c r="N9" s="421"/>
    </row>
    <row r="10" spans="1:24" ht="14.25" customHeight="1" thickBot="1" x14ac:dyDescent="0.25">
      <c r="G10" s="203"/>
      <c r="H10" s="373">
        <v>240</v>
      </c>
      <c r="I10" s="373">
        <v>180</v>
      </c>
      <c r="J10" s="300">
        <v>120</v>
      </c>
      <c r="K10" s="300">
        <v>81</v>
      </c>
      <c r="L10" s="300">
        <v>64</v>
      </c>
      <c r="M10" s="300">
        <v>32</v>
      </c>
      <c r="N10" s="300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492"/>
      <c r="I11" s="492"/>
      <c r="J11" s="492"/>
      <c r="K11" s="492"/>
      <c r="L11" s="492"/>
      <c r="M11" s="492"/>
      <c r="N11" s="420"/>
      <c r="R11" s="425"/>
      <c r="S11" s="425"/>
      <c r="T11" s="425"/>
      <c r="U11" s="425"/>
      <c r="V11" s="425"/>
      <c r="W11" s="425"/>
      <c r="X11" s="425"/>
    </row>
    <row r="12" spans="1:24" ht="52.5" customHeight="1" thickBot="1" x14ac:dyDescent="0.3">
      <c r="A12" s="200"/>
      <c r="B12" s="199"/>
      <c r="C12" s="982"/>
      <c r="D12" s="879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530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70" t="s">
        <v>64</v>
      </c>
      <c r="B13" s="971"/>
      <c r="C13" s="971"/>
      <c r="D13" s="972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ht="15" customHeight="1" x14ac:dyDescent="0.2">
      <c r="A14" s="964" t="s">
        <v>161</v>
      </c>
      <c r="B14" s="965"/>
      <c r="C14" s="965"/>
      <c r="D14" s="966"/>
      <c r="E14" s="303"/>
      <c r="F14" s="304">
        <f t="shared" ref="F14:F19" si="0">SUM(H14*$H$10)+(I14*$I$10)+(J14*$J$10)+(K14*$K$10)+(L14*$L$10)+(M14*$M$10)+(N14*$N$10)</f>
        <v>120</v>
      </c>
      <c r="G14" s="305">
        <f t="shared" ref="G14:G19" si="1">SUM(H14:N14)</f>
        <v>1</v>
      </c>
      <c r="H14" s="419"/>
      <c r="I14" s="307"/>
      <c r="J14" s="831">
        <v>1</v>
      </c>
      <c r="K14" s="307"/>
      <c r="L14" s="308"/>
      <c r="M14" s="308"/>
      <c r="N14" s="309"/>
      <c r="P14" s="63"/>
      <c r="Q14" s="160"/>
      <c r="R14" s="162"/>
      <c r="S14" s="160"/>
      <c r="T14" s="160"/>
      <c r="U14" s="160"/>
      <c r="V14" s="161"/>
      <c r="W14" s="160"/>
    </row>
    <row r="15" spans="1:24" s="508" customFormat="1" ht="15" customHeight="1" x14ac:dyDescent="0.2">
      <c r="A15" s="967" t="s">
        <v>397</v>
      </c>
      <c r="B15" s="968"/>
      <c r="C15" s="968"/>
      <c r="D15" s="969"/>
      <c r="E15" s="513"/>
      <c r="F15" s="502">
        <f t="shared" si="0"/>
        <v>81</v>
      </c>
      <c r="G15" s="503">
        <f t="shared" si="1"/>
        <v>1</v>
      </c>
      <c r="H15" s="504"/>
      <c r="I15" s="505"/>
      <c r="J15" s="505"/>
      <c r="K15" s="505">
        <v>1</v>
      </c>
      <c r="L15" s="506"/>
      <c r="M15" s="506"/>
      <c r="N15" s="507"/>
      <c r="P15" s="509"/>
      <c r="Q15" s="510"/>
      <c r="R15" s="511"/>
      <c r="S15" s="510"/>
      <c r="T15" s="510"/>
      <c r="U15" s="510"/>
      <c r="V15" s="512"/>
      <c r="W15" s="510"/>
    </row>
    <row r="16" spans="1:24" s="508" customFormat="1" ht="15" customHeight="1" x14ac:dyDescent="0.2">
      <c r="A16" s="967" t="s">
        <v>171</v>
      </c>
      <c r="B16" s="968"/>
      <c r="C16" s="968"/>
      <c r="D16" s="969"/>
      <c r="E16" s="501"/>
      <c r="F16" s="502">
        <f t="shared" si="0"/>
        <v>81</v>
      </c>
      <c r="G16" s="503">
        <f t="shared" si="1"/>
        <v>1</v>
      </c>
      <c r="H16" s="504"/>
      <c r="I16" s="505"/>
      <c r="J16" s="505"/>
      <c r="K16" s="505">
        <v>1</v>
      </c>
      <c r="L16" s="506"/>
      <c r="M16" s="506"/>
      <c r="N16" s="507"/>
      <c r="P16" s="509"/>
      <c r="Q16" s="510"/>
      <c r="R16" s="511"/>
      <c r="S16" s="510"/>
      <c r="T16" s="510"/>
      <c r="U16" s="510"/>
      <c r="V16" s="512"/>
      <c r="W16" s="510"/>
    </row>
    <row r="17" spans="1:29" s="508" customFormat="1" ht="15" customHeight="1" x14ac:dyDescent="0.2">
      <c r="A17" s="967" t="s">
        <v>172</v>
      </c>
      <c r="B17" s="968"/>
      <c r="C17" s="968"/>
      <c r="D17" s="969"/>
      <c r="E17" s="513"/>
      <c r="F17" s="502">
        <f t="shared" si="0"/>
        <v>81</v>
      </c>
      <c r="G17" s="503">
        <f t="shared" si="1"/>
        <v>1</v>
      </c>
      <c r="H17" s="504"/>
      <c r="I17" s="505"/>
      <c r="J17" s="505"/>
      <c r="K17" s="505">
        <v>1</v>
      </c>
      <c r="L17" s="506"/>
      <c r="M17" s="506"/>
      <c r="N17" s="507"/>
      <c r="P17" s="509"/>
      <c r="Q17" s="510"/>
      <c r="R17" s="511"/>
      <c r="S17" s="510"/>
      <c r="T17" s="510"/>
      <c r="U17" s="510"/>
      <c r="V17" s="512"/>
      <c r="W17" s="510"/>
    </row>
    <row r="18" spans="1:29" s="508" customFormat="1" ht="15" customHeight="1" x14ac:dyDescent="0.2">
      <c r="A18" s="996" t="s">
        <v>356</v>
      </c>
      <c r="B18" s="997"/>
      <c r="C18" s="997"/>
      <c r="D18" s="998"/>
      <c r="E18" s="513"/>
      <c r="F18" s="502">
        <f t="shared" si="0"/>
        <v>81</v>
      </c>
      <c r="G18" s="503">
        <f t="shared" si="1"/>
        <v>1</v>
      </c>
      <c r="H18" s="504"/>
      <c r="I18" s="505"/>
      <c r="J18" s="505"/>
      <c r="K18" s="505">
        <v>1</v>
      </c>
      <c r="L18" s="506"/>
      <c r="M18" s="506"/>
      <c r="N18" s="507"/>
      <c r="P18" s="509"/>
      <c r="Q18" s="510"/>
      <c r="R18" s="511"/>
      <c r="S18" s="510"/>
      <c r="T18" s="510"/>
      <c r="U18" s="510"/>
      <c r="V18" s="512"/>
      <c r="W18" s="510"/>
    </row>
    <row r="19" spans="1:29" ht="15" customHeight="1" x14ac:dyDescent="0.2">
      <c r="A19" s="1002" t="s">
        <v>173</v>
      </c>
      <c r="B19" s="1003"/>
      <c r="C19" s="1003"/>
      <c r="D19" s="1004"/>
      <c r="E19" s="302"/>
      <c r="F19" s="304">
        <f t="shared" si="0"/>
        <v>64</v>
      </c>
      <c r="G19" s="305">
        <f t="shared" si="1"/>
        <v>1</v>
      </c>
      <c r="H19" s="419"/>
      <c r="I19" s="307"/>
      <c r="J19" s="307"/>
      <c r="K19" s="307"/>
      <c r="L19" s="308">
        <v>1</v>
      </c>
      <c r="M19" s="308"/>
      <c r="N19" s="309"/>
      <c r="P19" s="63"/>
      <c r="Q19" s="160"/>
      <c r="R19" s="162"/>
      <c r="S19" s="160"/>
      <c r="T19" s="160"/>
      <c r="U19" s="160"/>
      <c r="V19" s="161"/>
      <c r="W19" s="160"/>
    </row>
    <row r="20" spans="1:29" ht="15" customHeight="1" x14ac:dyDescent="0.2">
      <c r="A20" s="940"/>
      <c r="B20" s="941"/>
      <c r="C20" s="941"/>
      <c r="D20" s="942"/>
      <c r="E20" s="302"/>
      <c r="F20" s="304"/>
      <c r="G20" s="305"/>
      <c r="H20" s="311"/>
      <c r="I20" s="312"/>
      <c r="J20" s="307"/>
      <c r="K20" s="312"/>
      <c r="L20" s="423"/>
      <c r="M20" s="423"/>
      <c r="N20" s="314"/>
      <c r="P20" s="63"/>
      <c r="Q20" s="160"/>
      <c r="R20" s="162"/>
      <c r="S20" s="160"/>
      <c r="T20" s="160"/>
      <c r="U20" s="160"/>
      <c r="V20" s="161"/>
      <c r="W20" s="160"/>
    </row>
    <row r="21" spans="1:29" ht="15" customHeight="1" x14ac:dyDescent="0.25">
      <c r="A21" s="428" t="s">
        <v>113</v>
      </c>
      <c r="B21" s="429"/>
      <c r="C21" s="429"/>
      <c r="D21" s="429"/>
      <c r="E21" s="430"/>
      <c r="F21" s="372"/>
      <c r="G21" s="315">
        <f>SUM(G14:G19)</f>
        <v>6</v>
      </c>
      <c r="H21" s="943"/>
      <c r="I21" s="944"/>
      <c r="J21" s="944"/>
      <c r="K21" s="944"/>
      <c r="L21" s="944"/>
      <c r="M21" s="944"/>
      <c r="N21" s="945"/>
      <c r="P21" s="63"/>
      <c r="Q21" s="160"/>
      <c r="R21" s="162"/>
      <c r="S21" s="160"/>
      <c r="T21" s="160"/>
      <c r="U21" s="160"/>
      <c r="V21" s="161"/>
      <c r="W21" s="160"/>
    </row>
    <row r="22" spans="1:29" ht="15" customHeight="1" x14ac:dyDescent="0.25">
      <c r="A22" s="946" t="s">
        <v>8</v>
      </c>
      <c r="B22" s="947"/>
      <c r="C22" s="947"/>
      <c r="D22" s="948"/>
      <c r="E22" s="120">
        <f>SUM(F22*$E$12)</f>
        <v>736.6</v>
      </c>
      <c r="F22" s="136">
        <f>SUM(H22*$H$10)+(I22*$I$10)+(J22*$J$10)+(K22*$K$10)+(L22*$L$10)+(M22*$M$10)+(N22*$N$10)</f>
        <v>508</v>
      </c>
      <c r="G22" s="135">
        <f>SUM(H22:N22)</f>
        <v>6</v>
      </c>
      <c r="H22" s="157">
        <f t="shared" ref="H22:N22" si="2">SUM(H14:H21)</f>
        <v>0</v>
      </c>
      <c r="I22" s="157">
        <f t="shared" si="2"/>
        <v>0</v>
      </c>
      <c r="J22" s="157">
        <f t="shared" si="2"/>
        <v>1</v>
      </c>
      <c r="K22" s="157">
        <f t="shared" si="2"/>
        <v>4</v>
      </c>
      <c r="L22" s="157">
        <f t="shared" si="2"/>
        <v>1</v>
      </c>
      <c r="M22" s="157">
        <f t="shared" si="2"/>
        <v>0</v>
      </c>
      <c r="N22" s="157">
        <f t="shared" si="2"/>
        <v>0</v>
      </c>
      <c r="Q22" s="140"/>
    </row>
    <row r="23" spans="1:29" ht="15" customHeight="1" x14ac:dyDescent="0.25">
      <c r="A23" s="949"/>
      <c r="B23" s="950"/>
      <c r="C23" s="950"/>
      <c r="D23" s="950"/>
      <c r="E23" s="155"/>
      <c r="F23" s="154"/>
      <c r="G23" s="154"/>
      <c r="H23" s="154"/>
      <c r="I23" s="154"/>
      <c r="J23" s="154"/>
      <c r="K23" s="154"/>
      <c r="L23" s="424"/>
      <c r="M23" s="424"/>
      <c r="N23" s="152"/>
      <c r="P23" s="63"/>
      <c r="Q23" s="151"/>
      <c r="R23" s="150"/>
      <c r="S23" s="150"/>
      <c r="T23" s="150"/>
    </row>
    <row r="24" spans="1:29" ht="15" customHeight="1" x14ac:dyDescent="0.25">
      <c r="A24" s="951" t="s">
        <v>104</v>
      </c>
      <c r="B24" s="952"/>
      <c r="C24" s="952"/>
      <c r="D24" s="953"/>
      <c r="E24" s="388">
        <f>SUM(F24*$E$12)</f>
        <v>352.34999999999997</v>
      </c>
      <c r="F24" s="389">
        <f>SUM(H24*$H$10)+(I24*$I$10)+(J24*$J$10)+(K24*$K$10)+(L24*$L$10)+(M24*$M$10)+(N24*$N$10)</f>
        <v>243</v>
      </c>
      <c r="G24" s="390">
        <f>SUM(H24:N24)</f>
        <v>3</v>
      </c>
      <c r="H24" s="391"/>
      <c r="I24" s="392"/>
      <c r="J24" s="392"/>
      <c r="K24" s="392">
        <v>3</v>
      </c>
      <c r="L24" s="393"/>
      <c r="M24" s="393"/>
      <c r="N24" s="394"/>
      <c r="P24" s="149"/>
    </row>
    <row r="25" spans="1:29" ht="15" customHeight="1" x14ac:dyDescent="0.25">
      <c r="A25" s="951"/>
      <c r="B25" s="952"/>
      <c r="C25" s="952"/>
      <c r="D25" s="953"/>
      <c r="E25" s="388"/>
      <c r="F25" s="389"/>
      <c r="G25" s="390"/>
      <c r="H25" s="391"/>
      <c r="I25" s="392"/>
      <c r="J25" s="392"/>
      <c r="K25" s="392"/>
      <c r="L25" s="393"/>
      <c r="M25" s="393"/>
      <c r="N25" s="394"/>
      <c r="P25" s="63"/>
      <c r="Q25" s="140"/>
    </row>
    <row r="26" spans="1:29" ht="15" customHeight="1" x14ac:dyDescent="0.25">
      <c r="A26" s="946" t="s">
        <v>59</v>
      </c>
      <c r="B26" s="947"/>
      <c r="C26" s="947"/>
      <c r="D26" s="948"/>
      <c r="E26" s="120">
        <f>SUM(F26*$E$12)</f>
        <v>352.34999999999997</v>
      </c>
      <c r="F26" s="136">
        <f>SUM(H26*$H$10)+(I26*$I$10)+(J26*$J$10)+(K26*$K$10)+(L26*$L$10)+(M26*$M$10)+(N26*$N$10)</f>
        <v>243</v>
      </c>
      <c r="G26" s="135">
        <f t="shared" ref="G26:N26" si="3">SUM(G24:G25)</f>
        <v>3</v>
      </c>
      <c r="H26" s="135">
        <f t="shared" si="3"/>
        <v>0</v>
      </c>
      <c r="I26" s="135">
        <f t="shared" si="3"/>
        <v>0</v>
      </c>
      <c r="J26" s="135">
        <f t="shared" si="3"/>
        <v>0</v>
      </c>
      <c r="K26" s="135">
        <f t="shared" si="3"/>
        <v>3</v>
      </c>
      <c r="L26" s="135">
        <f t="shared" si="3"/>
        <v>0</v>
      </c>
      <c r="M26" s="135">
        <f t="shared" si="3"/>
        <v>0</v>
      </c>
      <c r="N26" s="135">
        <f t="shared" si="3"/>
        <v>0</v>
      </c>
    </row>
    <row r="27" spans="1:29" ht="15" customHeight="1" x14ac:dyDescent="0.25">
      <c r="A27" s="954"/>
      <c r="B27" s="955"/>
      <c r="C27" s="955"/>
      <c r="D27" s="955"/>
      <c r="E27" s="130"/>
      <c r="F27" s="129"/>
      <c r="G27" s="127"/>
      <c r="H27" s="128"/>
      <c r="I27" s="127"/>
      <c r="J27" s="127"/>
      <c r="K27" s="127"/>
      <c r="L27" s="126"/>
      <c r="M27" s="126"/>
      <c r="N27" s="125"/>
    </row>
    <row r="28" spans="1:29" ht="15" customHeight="1" thickBot="1" x14ac:dyDescent="0.3">
      <c r="A28" s="956" t="s">
        <v>24</v>
      </c>
      <c r="B28" s="957"/>
      <c r="C28" s="957"/>
      <c r="D28" s="958"/>
      <c r="E28" s="120">
        <f t="shared" ref="E28:N28" si="4">SUM(E22+E26)</f>
        <v>1088.95</v>
      </c>
      <c r="F28" s="120">
        <f t="shared" si="4"/>
        <v>751</v>
      </c>
      <c r="G28" s="120">
        <f t="shared" si="4"/>
        <v>9</v>
      </c>
      <c r="H28" s="120">
        <f t="shared" si="4"/>
        <v>0</v>
      </c>
      <c r="I28" s="120">
        <f t="shared" si="4"/>
        <v>0</v>
      </c>
      <c r="J28" s="120">
        <f t="shared" si="4"/>
        <v>1</v>
      </c>
      <c r="K28" s="120">
        <f t="shared" si="4"/>
        <v>7</v>
      </c>
      <c r="L28" s="120">
        <f t="shared" si="4"/>
        <v>1</v>
      </c>
      <c r="M28" s="120">
        <f t="shared" si="4"/>
        <v>0</v>
      </c>
      <c r="N28" s="120">
        <f t="shared" si="4"/>
        <v>0</v>
      </c>
    </row>
    <row r="29" spans="1:29" ht="13.5" hidden="1" thickBot="1" x14ac:dyDescent="0.25">
      <c r="A29" s="357"/>
      <c r="B29" s="358"/>
      <c r="C29" s="118" t="s">
        <v>9</v>
      </c>
      <c r="D29" s="117"/>
      <c r="E29" s="117"/>
      <c r="F29" s="117"/>
      <c r="G29" s="116" t="e">
        <f>#REF!+#REF!</f>
        <v>#REF!</v>
      </c>
      <c r="H29" s="115"/>
      <c r="I29" s="115"/>
      <c r="J29" s="115"/>
      <c r="K29" s="115"/>
      <c r="L29" s="115"/>
      <c r="M29" s="115"/>
      <c r="N29" s="114"/>
    </row>
    <row r="30" spans="1:29" ht="13.5" hidden="1" thickBot="1" x14ac:dyDescent="0.25">
      <c r="A30" s="113"/>
      <c r="B30" s="112"/>
      <c r="C30" s="111" t="s">
        <v>10</v>
      </c>
      <c r="D30" s="110"/>
      <c r="E30" s="110"/>
      <c r="F30" s="110"/>
      <c r="G30" s="109"/>
      <c r="H30" s="108" t="e">
        <f>(#REF!+#REF!)*100</f>
        <v>#REF!</v>
      </c>
      <c r="I30" s="108" t="e">
        <f>(#REF!+#REF!)*100</f>
        <v>#REF!</v>
      </c>
      <c r="J30" s="108" t="e">
        <f>(#REF!+#REF!)*100</f>
        <v>#REF!</v>
      </c>
      <c r="K30" s="108" t="e">
        <f>(#REF!+#REF!)*168</f>
        <v>#REF!</v>
      </c>
      <c r="L30" s="108" t="e">
        <f>(#REF!+#REF!)*48</f>
        <v>#REF!</v>
      </c>
      <c r="M30" s="107" t="e">
        <f>(#REF!+#REF!)*36</f>
        <v>#REF!</v>
      </c>
      <c r="N30" s="106" t="e">
        <f>(#REF!+#REF!)*36</f>
        <v>#REF!</v>
      </c>
    </row>
    <row r="31" spans="1:29" ht="58.5" customHeight="1" thickTop="1" x14ac:dyDescent="0.25">
      <c r="A31" s="105" t="s">
        <v>11</v>
      </c>
      <c r="B31" s="104" t="s">
        <v>12</v>
      </c>
      <c r="C31" s="103" t="s">
        <v>13</v>
      </c>
      <c r="D31" s="101"/>
      <c r="E31" s="101"/>
      <c r="F31" s="101"/>
      <c r="G31" s="101"/>
      <c r="H31" s="102" t="s">
        <v>3</v>
      </c>
      <c r="I31" s="101"/>
      <c r="J31" s="100"/>
      <c r="K31" s="100"/>
      <c r="L31" s="100"/>
      <c r="M31" s="99" t="s">
        <v>15</v>
      </c>
      <c r="N31" s="98" t="s">
        <v>16</v>
      </c>
      <c r="P31" s="59"/>
      <c r="Q31" s="59"/>
      <c r="R31" s="83"/>
      <c r="W31" s="83"/>
      <c r="X31" s="83"/>
      <c r="Y31" s="83"/>
      <c r="Z31" s="83"/>
      <c r="AA31" s="83"/>
      <c r="AB31" s="83"/>
      <c r="AC31" s="59"/>
    </row>
    <row r="32" spans="1:29" ht="15" customHeight="1" x14ac:dyDescent="0.2">
      <c r="A32" s="418"/>
      <c r="B32" s="308" t="s">
        <v>86</v>
      </c>
      <c r="C32" s="318" t="s">
        <v>168</v>
      </c>
      <c r="D32" s="336"/>
      <c r="E32" s="320">
        <f t="shared" ref="E32:E37" si="5">SUM(F32*$E$12)</f>
        <v>113.1</v>
      </c>
      <c r="F32" s="320">
        <f t="shared" ref="F32:F37" si="6">SUM(N32*M32)</f>
        <v>78</v>
      </c>
      <c r="G32" s="348"/>
      <c r="H32" s="321"/>
      <c r="I32" s="321"/>
      <c r="J32" s="320"/>
      <c r="K32" s="322"/>
      <c r="L32" s="319"/>
      <c r="M32" s="320">
        <v>26</v>
      </c>
      <c r="N32" s="323">
        <v>3</v>
      </c>
      <c r="P32" s="59"/>
      <c r="W32" s="97"/>
      <c r="X32" s="96"/>
      <c r="Y32" s="96"/>
      <c r="Z32" s="96"/>
      <c r="AA32" s="96"/>
      <c r="AB32" s="96"/>
      <c r="AC32" s="59"/>
    </row>
    <row r="33" spans="1:29" ht="15" customHeight="1" x14ac:dyDescent="0.2">
      <c r="A33" s="418"/>
      <c r="B33" s="308" t="s">
        <v>86</v>
      </c>
      <c r="C33" s="318" t="s">
        <v>170</v>
      </c>
      <c r="D33" s="319"/>
      <c r="E33" s="320">
        <f t="shared" si="5"/>
        <v>0</v>
      </c>
      <c r="F33" s="320">
        <f t="shared" si="6"/>
        <v>0</v>
      </c>
      <c r="G33" s="348"/>
      <c r="H33" s="324"/>
      <c r="I33" s="322"/>
      <c r="J33" s="325"/>
      <c r="K33" s="322"/>
      <c r="L33" s="319"/>
      <c r="M33" s="632">
        <v>0</v>
      </c>
      <c r="N33" s="328">
        <v>80</v>
      </c>
      <c r="P33" s="59"/>
      <c r="W33" s="97"/>
      <c r="X33" s="96"/>
      <c r="Y33" s="96"/>
      <c r="Z33" s="96"/>
      <c r="AA33" s="96"/>
      <c r="AB33" s="96"/>
      <c r="AC33" s="59"/>
    </row>
    <row r="34" spans="1:29" ht="15" customHeight="1" x14ac:dyDescent="0.2">
      <c r="A34" s="418"/>
      <c r="B34" s="308" t="s">
        <v>86</v>
      </c>
      <c r="C34" s="527" t="s">
        <v>174</v>
      </c>
      <c r="D34" s="528"/>
      <c r="E34" s="320">
        <f t="shared" si="5"/>
        <v>217.5</v>
      </c>
      <c r="F34" s="320">
        <f t="shared" si="6"/>
        <v>150</v>
      </c>
      <c r="G34" s="348"/>
      <c r="H34" s="324"/>
      <c r="I34" s="322"/>
      <c r="J34" s="325"/>
      <c r="K34" s="322"/>
      <c r="L34" s="319"/>
      <c r="M34" s="320">
        <v>1</v>
      </c>
      <c r="N34" s="328">
        <v>150</v>
      </c>
      <c r="P34" s="59"/>
      <c r="W34" s="97"/>
      <c r="X34" s="96"/>
      <c r="Y34" s="96"/>
      <c r="Z34" s="96"/>
      <c r="AA34" s="96"/>
      <c r="AB34" s="96"/>
      <c r="AC34" s="59"/>
    </row>
    <row r="35" spans="1:29" ht="15" customHeight="1" x14ac:dyDescent="0.2">
      <c r="A35" s="418"/>
      <c r="B35" s="308"/>
      <c r="C35" s="318"/>
      <c r="D35" s="319"/>
      <c r="E35" s="320">
        <f t="shared" si="5"/>
        <v>0</v>
      </c>
      <c r="F35" s="320">
        <f t="shared" si="6"/>
        <v>0</v>
      </c>
      <c r="G35" s="348"/>
      <c r="H35" s="321"/>
      <c r="I35" s="321"/>
      <c r="J35" s="320"/>
      <c r="K35" s="322"/>
      <c r="L35" s="319"/>
      <c r="M35" s="320"/>
      <c r="N35" s="323"/>
      <c r="P35" s="59"/>
      <c r="W35" s="97"/>
      <c r="X35" s="96"/>
      <c r="Y35" s="96"/>
      <c r="Z35" s="96"/>
      <c r="AA35" s="96"/>
      <c r="AB35" s="96"/>
      <c r="AC35" s="59"/>
    </row>
    <row r="36" spans="1:29" ht="15" customHeight="1" x14ac:dyDescent="0.2">
      <c r="A36" s="317"/>
      <c r="B36" s="307"/>
      <c r="C36" s="318"/>
      <c r="D36" s="319"/>
      <c r="E36" s="320">
        <f t="shared" si="5"/>
        <v>0</v>
      </c>
      <c r="F36" s="320">
        <f t="shared" si="6"/>
        <v>0</v>
      </c>
      <c r="G36" s="348"/>
      <c r="H36" s="321"/>
      <c r="I36" s="321"/>
      <c r="J36" s="320"/>
      <c r="K36" s="322"/>
      <c r="L36" s="319"/>
      <c r="M36" s="320"/>
      <c r="N36" s="323"/>
      <c r="P36" s="59"/>
      <c r="W36" s="83"/>
      <c r="X36" s="83"/>
      <c r="Y36" s="83"/>
      <c r="Z36" s="83"/>
      <c r="AA36" s="83"/>
      <c r="AB36" s="60"/>
      <c r="AC36" s="59"/>
    </row>
    <row r="37" spans="1:29" ht="15" customHeight="1" x14ac:dyDescent="0.2">
      <c r="A37" s="317"/>
      <c r="B37" s="307"/>
      <c r="C37" s="318"/>
      <c r="D37" s="319"/>
      <c r="E37" s="320">
        <f t="shared" si="5"/>
        <v>0</v>
      </c>
      <c r="F37" s="320">
        <f t="shared" si="6"/>
        <v>0</v>
      </c>
      <c r="G37" s="348"/>
      <c r="H37" s="324"/>
      <c r="I37" s="322"/>
      <c r="J37" s="325"/>
      <c r="K37" s="322"/>
      <c r="L37" s="319"/>
      <c r="M37" s="320"/>
      <c r="N37" s="328"/>
      <c r="P37" s="59"/>
      <c r="W37" s="83"/>
      <c r="X37" s="83"/>
      <c r="Y37" s="83"/>
      <c r="Z37" s="83"/>
      <c r="AA37" s="83"/>
      <c r="AB37" s="60"/>
      <c r="AC37" s="59"/>
    </row>
    <row r="38" spans="1:29" ht="15" customHeight="1" x14ac:dyDescent="0.2">
      <c r="A38" s="418"/>
      <c r="B38" s="308"/>
      <c r="C38" s="348"/>
      <c r="D38" s="349"/>
      <c r="E38" s="320"/>
      <c r="F38" s="320"/>
      <c r="G38" s="320"/>
      <c r="H38" s="324"/>
      <c r="I38" s="322"/>
      <c r="J38" s="325"/>
      <c r="K38" s="322"/>
      <c r="L38" s="320"/>
      <c r="M38" s="320"/>
      <c r="N38" s="323"/>
      <c r="P38" s="59"/>
      <c r="W38" s="74"/>
      <c r="X38" s="74"/>
      <c r="Y38" s="74"/>
      <c r="Z38" s="63"/>
      <c r="AA38" s="74"/>
      <c r="AB38" s="74"/>
      <c r="AC38" s="59"/>
    </row>
    <row r="39" spans="1:29" ht="15" customHeight="1" x14ac:dyDescent="0.25">
      <c r="A39" s="418"/>
      <c r="B39" s="308"/>
      <c r="C39" s="938" t="s">
        <v>305</v>
      </c>
      <c r="D39" s="939"/>
      <c r="E39" s="320">
        <f>SUM(E32:E37)</f>
        <v>330.6</v>
      </c>
      <c r="F39" s="320">
        <f>SUM(F32:F37)</f>
        <v>228</v>
      </c>
      <c r="G39" s="320"/>
      <c r="H39" s="320"/>
      <c r="I39" s="320"/>
      <c r="J39" s="320"/>
      <c r="K39" s="320"/>
      <c r="L39" s="320"/>
      <c r="M39" s="320"/>
      <c r="N39" s="331"/>
      <c r="P39" s="59"/>
      <c r="Q39" s="63"/>
      <c r="R39" s="63"/>
      <c r="W39" s="60"/>
      <c r="X39" s="60"/>
      <c r="Y39" s="60"/>
      <c r="Z39" s="60"/>
      <c r="AA39" s="60"/>
      <c r="AB39" s="60"/>
      <c r="AC39" s="59"/>
    </row>
    <row r="40" spans="1:29" ht="15" customHeight="1" thickBot="1" x14ac:dyDescent="0.3">
      <c r="A40" s="333"/>
      <c r="B40" s="332"/>
      <c r="C40" s="916"/>
      <c r="D40" s="917"/>
      <c r="E40" s="917"/>
      <c r="F40" s="917"/>
      <c r="G40" s="918"/>
      <c r="H40" s="334"/>
      <c r="I40" s="334"/>
      <c r="J40" s="334"/>
      <c r="K40" s="334"/>
      <c r="L40" s="334"/>
      <c r="M40" s="334"/>
      <c r="N40" s="335"/>
      <c r="P40" s="59"/>
      <c r="Q40" s="63"/>
      <c r="R40" s="63"/>
      <c r="W40" s="60"/>
      <c r="X40" s="60"/>
      <c r="Y40" s="60"/>
      <c r="Z40" s="60"/>
      <c r="AA40" s="60"/>
      <c r="AB40" s="60"/>
      <c r="AC40" s="59"/>
    </row>
    <row r="41" spans="1:29" ht="15" customHeight="1" x14ac:dyDescent="0.25">
      <c r="A41" s="333"/>
      <c r="B41" s="332"/>
      <c r="C41" s="919" t="s">
        <v>18</v>
      </c>
      <c r="D41" s="920"/>
      <c r="E41" s="581">
        <f>SUM(E22+E39)</f>
        <v>1067.2</v>
      </c>
      <c r="F41" s="581">
        <f>SUM(F22+F39)</f>
        <v>736</v>
      </c>
      <c r="G41" s="581">
        <f>SUM(G22+G39)</f>
        <v>6</v>
      </c>
      <c r="H41" s="334"/>
      <c r="I41" s="334"/>
      <c r="J41" s="334"/>
      <c r="K41" s="334"/>
      <c r="L41" s="334"/>
      <c r="M41" s="334"/>
      <c r="N41" s="335"/>
      <c r="P41" s="59"/>
      <c r="Q41" s="63"/>
      <c r="R41" s="63"/>
      <c r="W41" s="60"/>
      <c r="X41" s="60"/>
      <c r="Y41" s="60"/>
      <c r="Z41" s="60"/>
      <c r="AA41" s="60"/>
      <c r="AB41" s="60"/>
      <c r="AC41" s="59"/>
    </row>
    <row r="42" spans="1:29" ht="15" customHeight="1" thickBot="1" x14ac:dyDescent="0.3">
      <c r="A42" s="333"/>
      <c r="B42" s="332"/>
      <c r="C42" s="921" t="s">
        <v>112</v>
      </c>
      <c r="D42" s="922"/>
      <c r="E42" s="583">
        <f>SUM(E22+E24+E39)</f>
        <v>1419.5500000000002</v>
      </c>
      <c r="F42" s="583">
        <f>SUM(F22+F24+F39)</f>
        <v>979</v>
      </c>
      <c r="G42" s="583">
        <f>SUM(G22+G24+G39)</f>
        <v>9</v>
      </c>
      <c r="H42" s="334"/>
      <c r="I42" s="334"/>
      <c r="J42" s="334"/>
      <c r="K42" s="334"/>
      <c r="L42" s="334"/>
      <c r="M42" s="334"/>
      <c r="N42" s="335"/>
      <c r="P42" s="59"/>
      <c r="Q42" s="63"/>
      <c r="R42" s="63"/>
      <c r="S42" s="63"/>
      <c r="T42" s="62"/>
      <c r="U42" s="61"/>
      <c r="V42" s="60"/>
      <c r="W42" s="60"/>
      <c r="X42" s="60"/>
      <c r="Y42" s="60"/>
      <c r="Z42" s="60"/>
      <c r="AA42" s="60"/>
      <c r="AB42" s="60"/>
      <c r="AC42" s="59"/>
    </row>
    <row r="43" spans="1:29" ht="15" customHeight="1" x14ac:dyDescent="0.25">
      <c r="A43" s="333"/>
      <c r="B43" s="332"/>
      <c r="C43" s="923"/>
      <c r="D43" s="924"/>
      <c r="E43" s="924"/>
      <c r="F43" s="924"/>
      <c r="G43" s="925"/>
      <c r="H43" s="334"/>
      <c r="I43" s="334"/>
      <c r="J43" s="334"/>
      <c r="K43" s="334"/>
      <c r="L43" s="334"/>
      <c r="M43" s="334"/>
      <c r="N43" s="335"/>
      <c r="P43" s="59"/>
      <c r="Q43" s="63"/>
      <c r="R43" s="63"/>
      <c r="S43" s="63"/>
      <c r="T43" s="62"/>
      <c r="U43" s="61"/>
      <c r="V43" s="60"/>
      <c r="W43" s="60"/>
      <c r="X43" s="60"/>
      <c r="Y43" s="60"/>
      <c r="Z43" s="60"/>
      <c r="AA43" s="60"/>
      <c r="AB43" s="60"/>
      <c r="AC43" s="59"/>
    </row>
    <row r="44" spans="1:29" ht="15" customHeight="1" x14ac:dyDescent="0.2">
      <c r="A44" s="926" t="s">
        <v>20</v>
      </c>
      <c r="B44" s="927"/>
      <c r="C44" s="927"/>
      <c r="D44" s="927"/>
      <c r="E44" s="927"/>
      <c r="F44" s="927"/>
      <c r="G44" s="927"/>
      <c r="H44" s="927"/>
      <c r="I44" s="927"/>
      <c r="J44" s="927"/>
      <c r="K44" s="927"/>
      <c r="L44" s="927"/>
      <c r="M44" s="927"/>
      <c r="N44" s="928"/>
    </row>
    <row r="45" spans="1:29" ht="15" customHeight="1" x14ac:dyDescent="0.2">
      <c r="A45" s="929"/>
      <c r="B45" s="930"/>
      <c r="C45" s="930"/>
      <c r="D45" s="930"/>
      <c r="E45" s="930"/>
      <c r="F45" s="930"/>
      <c r="G45" s="930"/>
      <c r="H45" s="930"/>
      <c r="I45" s="930"/>
      <c r="J45" s="930"/>
      <c r="K45" s="930"/>
      <c r="L45" s="930"/>
      <c r="M45" s="930"/>
      <c r="N45" s="931"/>
    </row>
    <row r="46" spans="1:29" ht="15" customHeight="1" x14ac:dyDescent="0.2">
      <c r="A46" s="932" t="s">
        <v>162</v>
      </c>
      <c r="B46" s="1005"/>
      <c r="C46" s="1005"/>
      <c r="D46" s="1005"/>
      <c r="E46" s="1005"/>
      <c r="F46" s="1005"/>
      <c r="G46" s="1005"/>
      <c r="H46" s="1005"/>
      <c r="I46" s="1005"/>
      <c r="J46" s="1005"/>
      <c r="K46" s="1005"/>
      <c r="L46" s="1005"/>
      <c r="M46" s="1005"/>
      <c r="N46" s="1006"/>
    </row>
    <row r="47" spans="1:29" ht="15" customHeight="1" x14ac:dyDescent="0.2">
      <c r="A47" s="932" t="s">
        <v>163</v>
      </c>
      <c r="B47" s="933"/>
      <c r="C47" s="933"/>
      <c r="D47" s="933"/>
      <c r="E47" s="933"/>
      <c r="F47" s="933"/>
      <c r="G47" s="933"/>
      <c r="H47" s="933"/>
      <c r="I47" s="933"/>
      <c r="J47" s="933"/>
      <c r="K47" s="933"/>
      <c r="L47" s="933"/>
      <c r="M47" s="933"/>
      <c r="N47" s="934"/>
    </row>
    <row r="48" spans="1:29" ht="15" customHeight="1" x14ac:dyDescent="0.2">
      <c r="A48" s="932" t="s">
        <v>164</v>
      </c>
      <c r="B48" s="933"/>
      <c r="C48" s="933"/>
      <c r="D48" s="933"/>
      <c r="E48" s="933"/>
      <c r="F48" s="933"/>
      <c r="G48" s="933"/>
      <c r="H48" s="933"/>
      <c r="I48" s="933"/>
      <c r="J48" s="933"/>
      <c r="K48" s="933"/>
      <c r="L48" s="933"/>
      <c r="M48" s="933"/>
      <c r="N48" s="934"/>
    </row>
    <row r="49" spans="1:14" ht="15" customHeight="1" x14ac:dyDescent="0.2">
      <c r="A49" s="932" t="s">
        <v>165</v>
      </c>
      <c r="B49" s="933"/>
      <c r="C49" s="933"/>
      <c r="D49" s="933"/>
      <c r="E49" s="933"/>
      <c r="F49" s="933"/>
      <c r="G49" s="933"/>
      <c r="H49" s="933"/>
      <c r="I49" s="933"/>
      <c r="J49" s="933"/>
      <c r="K49" s="933"/>
      <c r="L49" s="933"/>
      <c r="M49" s="933"/>
      <c r="N49" s="934"/>
    </row>
    <row r="50" spans="1:14" ht="15" customHeight="1" x14ac:dyDescent="0.2">
      <c r="A50" s="932" t="s">
        <v>166</v>
      </c>
      <c r="B50" s="933"/>
      <c r="C50" s="933"/>
      <c r="D50" s="933"/>
      <c r="E50" s="933"/>
      <c r="F50" s="933"/>
      <c r="G50" s="933"/>
      <c r="H50" s="933"/>
      <c r="I50" s="933"/>
      <c r="J50" s="933"/>
      <c r="K50" s="933"/>
      <c r="L50" s="933"/>
      <c r="M50" s="933"/>
      <c r="N50" s="934"/>
    </row>
    <row r="51" spans="1:14" ht="15" customHeight="1" x14ac:dyDescent="0.2">
      <c r="A51" s="935" t="s">
        <v>167</v>
      </c>
      <c r="B51" s="936"/>
      <c r="C51" s="936"/>
      <c r="D51" s="936"/>
      <c r="E51" s="936"/>
      <c r="F51" s="936"/>
      <c r="G51" s="936"/>
      <c r="H51" s="936"/>
      <c r="I51" s="936"/>
      <c r="J51" s="936"/>
      <c r="K51" s="936"/>
      <c r="L51" s="936"/>
      <c r="M51" s="936"/>
      <c r="N51" s="937"/>
    </row>
    <row r="52" spans="1:14" ht="15" customHeight="1" thickBot="1" x14ac:dyDescent="0.25">
      <c r="A52" s="913"/>
      <c r="B52" s="914"/>
      <c r="C52" s="914"/>
      <c r="D52" s="914"/>
      <c r="E52" s="914"/>
      <c r="F52" s="914"/>
      <c r="G52" s="914"/>
      <c r="H52" s="914"/>
      <c r="I52" s="914"/>
      <c r="J52" s="914"/>
      <c r="K52" s="914"/>
      <c r="L52" s="914"/>
      <c r="M52" s="914"/>
      <c r="N52" s="915"/>
    </row>
  </sheetData>
  <mergeCells count="40">
    <mergeCell ref="A52:N52"/>
    <mergeCell ref="C39:D39"/>
    <mergeCell ref="C41:D41"/>
    <mergeCell ref="C42:D42"/>
    <mergeCell ref="A44:N45"/>
    <mergeCell ref="A46:N46"/>
    <mergeCell ref="A47:N47"/>
    <mergeCell ref="A48:N48"/>
    <mergeCell ref="A49:N49"/>
    <mergeCell ref="A50:N50"/>
    <mergeCell ref="A51:N51"/>
    <mergeCell ref="C40:G40"/>
    <mergeCell ref="C43:G43"/>
    <mergeCell ref="A28:D28"/>
    <mergeCell ref="A20:D20"/>
    <mergeCell ref="A23:D23"/>
    <mergeCell ref="A24:D24"/>
    <mergeCell ref="A25:D25"/>
    <mergeCell ref="A26:D26"/>
    <mergeCell ref="A27:D27"/>
    <mergeCell ref="H21:N21"/>
    <mergeCell ref="A22:D22"/>
    <mergeCell ref="A14:D14"/>
    <mergeCell ref="A15:D15"/>
    <mergeCell ref="A16:D16"/>
    <mergeCell ref="A17:D17"/>
    <mergeCell ref="A18:D18"/>
    <mergeCell ref="A19:D19"/>
    <mergeCell ref="A13:D13"/>
    <mergeCell ref="K1:N1"/>
    <mergeCell ref="A2:C2"/>
    <mergeCell ref="K2:N2"/>
    <mergeCell ref="A3:C3"/>
    <mergeCell ref="K3:N3"/>
    <mergeCell ref="A4:C4"/>
    <mergeCell ref="A5:C5"/>
    <mergeCell ref="A6:C6"/>
    <mergeCell ref="A7:C7"/>
    <mergeCell ref="H7:N7"/>
    <mergeCell ref="C12:D12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5E5D7-FD86-411D-925D-6AC895E0CEAE}">
  <sheetPr codeName="Sheet5">
    <tabColor theme="6" tint="0.79998168889431442"/>
  </sheetPr>
  <dimension ref="A1:AC61"/>
  <sheetViews>
    <sheetView showGridLines="0" view="pageLayout" topLeftCell="F12" zoomScale="90" zoomScaleNormal="90" zoomScalePageLayoutView="90" workbookViewId="0">
      <selection activeCell="J12" sqref="J12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301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301"/>
      <c r="G1" s="301"/>
      <c r="I1" s="221"/>
      <c r="J1" s="220"/>
      <c r="K1" s="973"/>
      <c r="L1" s="973"/>
      <c r="M1" s="973"/>
      <c r="N1" s="973"/>
    </row>
    <row r="2" spans="1:24" ht="14.25" customHeight="1" x14ac:dyDescent="0.25">
      <c r="A2" s="974" t="s">
        <v>91</v>
      </c>
      <c r="B2" s="974"/>
      <c r="C2" s="974"/>
      <c r="D2" s="447" t="s">
        <v>110</v>
      </c>
      <c r="E2" s="448"/>
      <c r="F2" s="448"/>
      <c r="G2" s="206"/>
      <c r="H2" s="214"/>
      <c r="I2" s="215"/>
      <c r="J2" s="214"/>
      <c r="K2" s="975" t="s">
        <v>102</v>
      </c>
      <c r="L2" s="975"/>
      <c r="M2" s="975"/>
      <c r="N2" s="975"/>
    </row>
    <row r="3" spans="1:24" ht="17.25" customHeight="1" x14ac:dyDescent="0.25">
      <c r="A3" s="976" t="s">
        <v>90</v>
      </c>
      <c r="B3" s="977"/>
      <c r="C3" s="977"/>
      <c r="D3" s="446" t="s">
        <v>109</v>
      </c>
      <c r="E3" s="380"/>
      <c r="F3" s="380"/>
      <c r="G3" s="395"/>
      <c r="H3" s="396"/>
      <c r="I3" s="219"/>
      <c r="J3" s="214"/>
      <c r="K3" s="978">
        <v>43889</v>
      </c>
      <c r="L3" s="979"/>
      <c r="M3" s="979"/>
      <c r="N3" s="979"/>
    </row>
    <row r="4" spans="1:24" ht="14.25" customHeight="1" x14ac:dyDescent="0.25">
      <c r="A4" s="976" t="s">
        <v>92</v>
      </c>
      <c r="B4" s="976"/>
      <c r="C4" s="976"/>
      <c r="D4" s="381"/>
      <c r="E4" s="382"/>
      <c r="F4" s="382"/>
      <c r="G4" s="397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6" t="s">
        <v>93</v>
      </c>
      <c r="B5" s="976"/>
      <c r="C5" s="976"/>
      <c r="D5" s="383"/>
      <c r="E5" s="382"/>
      <c r="F5" s="382"/>
      <c r="G5" s="397"/>
      <c r="H5" s="214"/>
      <c r="I5" s="214"/>
      <c r="J5" s="214"/>
      <c r="K5" s="215"/>
      <c r="L5" s="214"/>
      <c r="M5" s="351"/>
      <c r="N5" s="352"/>
    </row>
    <row r="6" spans="1:24" ht="14.25" customHeight="1" x14ac:dyDescent="0.25">
      <c r="A6" s="976" t="s">
        <v>95</v>
      </c>
      <c r="B6" s="977"/>
      <c r="C6" s="977"/>
      <c r="D6" s="379"/>
      <c r="E6" s="384"/>
      <c r="F6" s="384"/>
      <c r="G6" s="395"/>
      <c r="H6" s="298"/>
      <c r="I6" s="298"/>
      <c r="J6" s="298"/>
      <c r="K6" s="298"/>
      <c r="L6" s="298"/>
      <c r="M6" s="298"/>
      <c r="N6" s="298"/>
    </row>
    <row r="7" spans="1:24" ht="14.25" customHeight="1" x14ac:dyDescent="0.25">
      <c r="A7" s="976" t="s">
        <v>94</v>
      </c>
      <c r="B7" s="976"/>
      <c r="C7" s="976"/>
      <c r="D7" s="449" t="s">
        <v>111</v>
      </c>
      <c r="E7" s="449"/>
      <c r="F7" s="449"/>
      <c r="G7" s="214"/>
      <c r="H7" s="980"/>
      <c r="I7" s="981"/>
      <c r="J7" s="981"/>
      <c r="K7" s="981"/>
      <c r="L7" s="981"/>
      <c r="M7" s="981"/>
      <c r="N7" s="981"/>
    </row>
    <row r="8" spans="1:24" ht="14.25" customHeight="1" x14ac:dyDescent="0.25">
      <c r="A8" s="402"/>
      <c r="B8" s="402"/>
      <c r="C8" s="402"/>
      <c r="D8" s="214"/>
      <c r="E8" s="214"/>
      <c r="F8" s="214"/>
      <c r="G8" s="214"/>
      <c r="H8" s="400"/>
      <c r="I8" s="401"/>
      <c r="J8" s="401"/>
      <c r="K8" s="401"/>
      <c r="L8" s="401"/>
      <c r="M8" s="401"/>
      <c r="N8" s="401"/>
    </row>
    <row r="9" spans="1:24" ht="14.25" customHeight="1" x14ac:dyDescent="0.25">
      <c r="A9" s="402"/>
      <c r="B9" s="402"/>
      <c r="C9" s="402"/>
      <c r="D9" s="214"/>
      <c r="E9" s="214"/>
      <c r="F9" s="214"/>
      <c r="G9" s="214"/>
      <c r="H9" s="400"/>
      <c r="I9" s="401"/>
      <c r="J9" s="401"/>
      <c r="K9" s="401"/>
      <c r="L9" s="401"/>
      <c r="M9" s="401"/>
      <c r="N9" s="401"/>
    </row>
    <row r="10" spans="1:24" ht="14.25" customHeight="1" thickBot="1" x14ac:dyDescent="0.25">
      <c r="G10" s="203"/>
      <c r="H10" s="373">
        <v>240</v>
      </c>
      <c r="I10" s="373">
        <v>180</v>
      </c>
      <c r="J10" s="300">
        <v>120</v>
      </c>
      <c r="K10" s="300">
        <v>81</v>
      </c>
      <c r="L10" s="300">
        <v>64</v>
      </c>
      <c r="M10" s="300">
        <v>32</v>
      </c>
      <c r="N10" s="300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492"/>
      <c r="I11" s="492"/>
      <c r="J11" s="492"/>
      <c r="K11" s="492"/>
      <c r="L11" s="492"/>
      <c r="M11" s="492"/>
      <c r="N11" s="298"/>
      <c r="R11" s="201"/>
      <c r="S11" s="201"/>
      <c r="T11" s="201"/>
      <c r="U11" s="201"/>
      <c r="V11" s="201"/>
      <c r="W11" s="201"/>
      <c r="X11" s="201"/>
    </row>
    <row r="12" spans="1:24" ht="52.5" customHeight="1" thickBot="1" x14ac:dyDescent="0.3">
      <c r="A12" s="200"/>
      <c r="B12" s="199"/>
      <c r="C12" s="982"/>
      <c r="D12" s="879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531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70" t="s">
        <v>64</v>
      </c>
      <c r="B13" s="971"/>
      <c r="C13" s="971"/>
      <c r="D13" s="972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ht="15" customHeight="1" x14ac:dyDescent="0.2">
      <c r="A14" s="964" t="s">
        <v>169</v>
      </c>
      <c r="B14" s="965"/>
      <c r="C14" s="965"/>
      <c r="D14" s="966"/>
      <c r="E14" s="303"/>
      <c r="F14" s="304">
        <f>SUM(H14*$H$10)+(I14*$I$10)+(J14*$J$10)+(K14*$K$10)+(L14*$L$10)+(M14*$M$10)+(N14*$N$10)</f>
        <v>120</v>
      </c>
      <c r="G14" s="305">
        <f>SUM(H14:N14)</f>
        <v>1</v>
      </c>
      <c r="H14" s="306"/>
      <c r="I14" s="307"/>
      <c r="J14" s="831">
        <v>1</v>
      </c>
      <c r="K14" s="307"/>
      <c r="L14" s="308"/>
      <c r="M14" s="308"/>
      <c r="N14" s="309"/>
      <c r="P14" s="63"/>
      <c r="Q14" s="160"/>
      <c r="R14" s="162"/>
      <c r="S14" s="160"/>
      <c r="T14" s="160"/>
      <c r="U14" s="160"/>
      <c r="V14" s="161"/>
      <c r="W14" s="160"/>
    </row>
    <row r="15" spans="1:24" s="508" customFormat="1" ht="15" customHeight="1" x14ac:dyDescent="0.2">
      <c r="A15" s="967" t="s">
        <v>386</v>
      </c>
      <c r="B15" s="968"/>
      <c r="C15" s="968"/>
      <c r="D15" s="969"/>
      <c r="E15" s="513"/>
      <c r="F15" s="502">
        <f t="shared" ref="F15:F21" si="0">SUM(H15*$H$10)+(I15*$I$10)+(J15*$J$10)+(K15*$K$10)+(L15*$L$10)+(M15*$M$10)+(N15*$N$10)</f>
        <v>81</v>
      </c>
      <c r="G15" s="503">
        <f>SUM(H15:N15)</f>
        <v>1</v>
      </c>
      <c r="H15" s="504"/>
      <c r="I15" s="505"/>
      <c r="J15" s="505"/>
      <c r="K15" s="505">
        <v>1</v>
      </c>
      <c r="L15" s="506"/>
      <c r="M15" s="506"/>
      <c r="N15" s="507"/>
      <c r="P15" s="509"/>
      <c r="Q15" s="510"/>
      <c r="R15" s="511"/>
      <c r="S15" s="510"/>
      <c r="T15" s="510"/>
      <c r="U15" s="510"/>
      <c r="V15" s="512"/>
      <c r="W15" s="510"/>
    </row>
    <row r="16" spans="1:24" s="508" customFormat="1" ht="15" customHeight="1" x14ac:dyDescent="0.2">
      <c r="A16" s="967" t="s">
        <v>387</v>
      </c>
      <c r="B16" s="968"/>
      <c r="C16" s="968"/>
      <c r="D16" s="969"/>
      <c r="E16" s="501"/>
      <c r="F16" s="502">
        <f t="shared" si="0"/>
        <v>81</v>
      </c>
      <c r="G16" s="503">
        <f t="shared" ref="G16:G23" si="1">SUM(H16:N16)</f>
        <v>1</v>
      </c>
      <c r="H16" s="504"/>
      <c r="I16" s="505"/>
      <c r="J16" s="505"/>
      <c r="K16" s="505">
        <v>1</v>
      </c>
      <c r="L16" s="506"/>
      <c r="M16" s="506"/>
      <c r="N16" s="507"/>
      <c r="P16" s="509"/>
      <c r="Q16" s="510"/>
      <c r="R16" s="511"/>
      <c r="S16" s="510"/>
      <c r="T16" s="510"/>
      <c r="U16" s="510"/>
      <c r="V16" s="512"/>
      <c r="W16" s="510"/>
    </row>
    <row r="17" spans="1:23" s="508" customFormat="1" ht="15" customHeight="1" x14ac:dyDescent="0.2">
      <c r="A17" s="967" t="s">
        <v>388</v>
      </c>
      <c r="B17" s="968"/>
      <c r="C17" s="968"/>
      <c r="D17" s="969"/>
      <c r="E17" s="513"/>
      <c r="F17" s="502">
        <f t="shared" si="0"/>
        <v>81</v>
      </c>
      <c r="G17" s="503">
        <f t="shared" si="1"/>
        <v>1</v>
      </c>
      <c r="H17" s="504"/>
      <c r="I17" s="505"/>
      <c r="J17" s="505"/>
      <c r="K17" s="505">
        <v>1</v>
      </c>
      <c r="L17" s="506"/>
      <c r="M17" s="506"/>
      <c r="N17" s="507"/>
      <c r="P17" s="509"/>
      <c r="Q17" s="510"/>
      <c r="R17" s="511"/>
      <c r="S17" s="510"/>
      <c r="T17" s="510"/>
      <c r="U17" s="510"/>
      <c r="V17" s="512"/>
      <c r="W17" s="510"/>
    </row>
    <row r="18" spans="1:23" s="508" customFormat="1" ht="15" customHeight="1" x14ac:dyDescent="0.2">
      <c r="A18" s="993" t="s">
        <v>389</v>
      </c>
      <c r="B18" s="994"/>
      <c r="C18" s="994"/>
      <c r="D18" s="995"/>
      <c r="E18" s="513"/>
      <c r="F18" s="502">
        <f t="shared" si="0"/>
        <v>81</v>
      </c>
      <c r="G18" s="503">
        <f t="shared" si="1"/>
        <v>1</v>
      </c>
      <c r="H18" s="504"/>
      <c r="I18" s="505"/>
      <c r="J18" s="505"/>
      <c r="K18" s="505">
        <v>1</v>
      </c>
      <c r="L18" s="506"/>
      <c r="M18" s="506"/>
      <c r="N18" s="507"/>
      <c r="P18" s="509"/>
      <c r="Q18" s="510"/>
      <c r="R18" s="511"/>
      <c r="S18" s="510"/>
      <c r="T18" s="510"/>
      <c r="U18" s="510"/>
      <c r="V18" s="512"/>
      <c r="W18" s="510"/>
    </row>
    <row r="19" spans="1:23" s="522" customFormat="1" ht="15" customHeight="1" x14ac:dyDescent="0.2">
      <c r="A19" s="1009" t="s">
        <v>394</v>
      </c>
      <c r="B19" s="1009"/>
      <c r="C19" s="1009"/>
      <c r="D19" s="1010"/>
      <c r="E19" s="513"/>
      <c r="F19" s="502">
        <f t="shared" si="0"/>
        <v>81</v>
      </c>
      <c r="G19" s="503">
        <f t="shared" si="1"/>
        <v>1</v>
      </c>
      <c r="H19" s="504"/>
      <c r="I19" s="505"/>
      <c r="J19" s="505"/>
      <c r="K19" s="505">
        <v>1</v>
      </c>
      <c r="L19" s="506"/>
      <c r="M19" s="506"/>
      <c r="N19" s="507"/>
      <c r="P19" s="523"/>
      <c r="Q19" s="524"/>
      <c r="R19" s="525"/>
      <c r="S19" s="524"/>
      <c r="T19" s="524"/>
      <c r="U19" s="524"/>
      <c r="V19" s="526"/>
      <c r="W19" s="524"/>
    </row>
    <row r="20" spans="1:23" s="522" customFormat="1" ht="15" customHeight="1" x14ac:dyDescent="0.2">
      <c r="A20" s="990" t="s">
        <v>390</v>
      </c>
      <c r="B20" s="991"/>
      <c r="C20" s="991"/>
      <c r="D20" s="992"/>
      <c r="E20" s="514"/>
      <c r="F20" s="515">
        <f>SUM(H20*$H$10)+(I20*$I$10)+(J20*$J$10)+(K20*$K$10)+(L20*$L$10)+(M20*$M$10)+(N20*$N$10)</f>
        <v>64</v>
      </c>
      <c r="G20" s="516">
        <f t="shared" si="1"/>
        <v>1</v>
      </c>
      <c r="H20" s="529"/>
      <c r="I20" s="519"/>
      <c r="J20" s="519"/>
      <c r="K20" s="519"/>
      <c r="L20" s="530">
        <v>1</v>
      </c>
      <c r="M20" s="530"/>
      <c r="N20" s="531"/>
      <c r="P20" s="523"/>
      <c r="Q20" s="524"/>
      <c r="R20" s="525"/>
      <c r="S20" s="524"/>
      <c r="T20" s="524"/>
      <c r="U20" s="524"/>
      <c r="V20" s="526"/>
      <c r="W20" s="524"/>
    </row>
    <row r="21" spans="1:23" s="522" customFormat="1" ht="15" customHeight="1" x14ac:dyDescent="0.2">
      <c r="A21" s="638" t="s">
        <v>391</v>
      </c>
      <c r="B21" s="639"/>
      <c r="C21" s="639"/>
      <c r="D21" s="640"/>
      <c r="E21" s="514"/>
      <c r="F21" s="515">
        <f t="shared" si="0"/>
        <v>64</v>
      </c>
      <c r="G21" s="516">
        <f t="shared" si="1"/>
        <v>1</v>
      </c>
      <c r="H21" s="529"/>
      <c r="I21" s="519"/>
      <c r="J21" s="519"/>
      <c r="K21" s="519"/>
      <c r="L21" s="530">
        <v>1</v>
      </c>
      <c r="M21" s="530"/>
      <c r="N21" s="531"/>
      <c r="P21" s="523"/>
      <c r="Q21" s="524"/>
      <c r="R21" s="525"/>
      <c r="S21" s="524"/>
      <c r="T21" s="524"/>
      <c r="U21" s="524"/>
      <c r="V21" s="526"/>
      <c r="W21" s="524"/>
    </row>
    <row r="22" spans="1:23" s="522" customFormat="1" ht="15" customHeight="1" x14ac:dyDescent="0.2">
      <c r="A22" s="638" t="s">
        <v>392</v>
      </c>
      <c r="B22" s="639"/>
      <c r="C22" s="639"/>
      <c r="D22" s="640"/>
      <c r="E22" s="514"/>
      <c r="F22" s="515">
        <f>SUM(H22*$H$10)+(I22*$I$10)+(J22*$J$10)+(K22*$K$10)+(L22*$L$10)+(M22*$M$10)+(N22*$N$10)</f>
        <v>64</v>
      </c>
      <c r="G22" s="516">
        <f t="shared" si="1"/>
        <v>1</v>
      </c>
      <c r="H22" s="517"/>
      <c r="I22" s="518"/>
      <c r="J22" s="519"/>
      <c r="K22" s="518"/>
      <c r="L22" s="520">
        <v>1</v>
      </c>
      <c r="M22" s="520"/>
      <c r="N22" s="521"/>
      <c r="P22" s="523"/>
      <c r="Q22" s="524"/>
      <c r="R22" s="525"/>
      <c r="S22" s="524"/>
      <c r="T22" s="524"/>
      <c r="U22" s="524"/>
      <c r="V22" s="526"/>
      <c r="W22" s="524"/>
    </row>
    <row r="23" spans="1:23" s="522" customFormat="1" ht="15" customHeight="1" x14ac:dyDescent="0.2">
      <c r="A23" s="990" t="s">
        <v>393</v>
      </c>
      <c r="B23" s="991"/>
      <c r="C23" s="991"/>
      <c r="D23" s="992"/>
      <c r="E23" s="514"/>
      <c r="F23" s="515">
        <f>SUM(H23*$H$10)+(I23*$I$10)+(J23*$J$10)+(K23*$K$10)+(L23*$L$10)+(M23*$M$10)+(N23*$N$10)</f>
        <v>64</v>
      </c>
      <c r="G23" s="516">
        <f t="shared" si="1"/>
        <v>1</v>
      </c>
      <c r="H23" s="517"/>
      <c r="I23" s="518"/>
      <c r="J23" s="519"/>
      <c r="K23" s="518"/>
      <c r="L23" s="520">
        <v>1</v>
      </c>
      <c r="M23" s="520"/>
      <c r="N23" s="521"/>
      <c r="P23" s="523"/>
      <c r="Q23" s="524"/>
      <c r="R23" s="525"/>
      <c r="S23" s="524"/>
      <c r="T23" s="524"/>
      <c r="U23" s="524"/>
      <c r="V23" s="526"/>
      <c r="W23" s="524"/>
    </row>
    <row r="24" spans="1:23" ht="15" customHeight="1" x14ac:dyDescent="0.2">
      <c r="A24" s="426"/>
      <c r="B24" s="427"/>
      <c r="C24" s="427"/>
      <c r="D24" s="435"/>
      <c r="E24" s="302"/>
      <c r="F24" s="304"/>
      <c r="G24" s="305"/>
      <c r="H24" s="311"/>
      <c r="I24" s="312"/>
      <c r="J24" s="307"/>
      <c r="K24" s="312"/>
      <c r="L24" s="423"/>
      <c r="M24" s="423"/>
      <c r="N24" s="314"/>
      <c r="P24" s="63"/>
      <c r="Q24" s="160"/>
      <c r="R24" s="162"/>
      <c r="S24" s="160"/>
      <c r="T24" s="160"/>
      <c r="U24" s="160"/>
      <c r="V24" s="161"/>
      <c r="W24" s="160"/>
    </row>
    <row r="25" spans="1:23" s="508" customFormat="1" ht="15" customHeight="1" x14ac:dyDescent="0.2">
      <c r="A25" s="993" t="s">
        <v>175</v>
      </c>
      <c r="B25" s="994"/>
      <c r="C25" s="994"/>
      <c r="D25" s="995"/>
      <c r="E25" s="513"/>
      <c r="F25" s="502">
        <f>SUM(H25*$H$10)+(I25*$I$10)+(J25*$J$10)+(K25*$K$10)+(L25*$L$10)+(M25*$M$10)+(N25*$N$10)</f>
        <v>81</v>
      </c>
      <c r="G25" s="503">
        <v>1</v>
      </c>
      <c r="H25" s="532"/>
      <c r="I25" s="533"/>
      <c r="J25" s="505"/>
      <c r="K25" s="533">
        <v>1</v>
      </c>
      <c r="L25" s="534"/>
      <c r="M25" s="534"/>
      <c r="N25" s="535"/>
      <c r="P25" s="509"/>
      <c r="Q25" s="510"/>
      <c r="R25" s="511"/>
      <c r="S25" s="510"/>
      <c r="T25" s="510"/>
      <c r="U25" s="510"/>
      <c r="V25" s="512"/>
      <c r="W25" s="510"/>
    </row>
    <row r="26" spans="1:23" s="508" customFormat="1" ht="15" customHeight="1" x14ac:dyDescent="0.2">
      <c r="A26" s="993" t="s">
        <v>395</v>
      </c>
      <c r="B26" s="994"/>
      <c r="C26" s="994"/>
      <c r="D26" s="995"/>
      <c r="E26" s="513"/>
      <c r="F26" s="502">
        <f>SUM(H26*$H$10)+(I26*$I$10)+(J26*$J$10)+(K26*$K$10)+(L26*$L$10)+(M26*$M$10)+(N26*$N$10)</f>
        <v>81</v>
      </c>
      <c r="G26" s="503">
        <v>1</v>
      </c>
      <c r="H26" s="532"/>
      <c r="I26" s="533"/>
      <c r="J26" s="505"/>
      <c r="K26" s="533">
        <v>1</v>
      </c>
      <c r="L26" s="534"/>
      <c r="M26" s="534"/>
      <c r="N26" s="535"/>
      <c r="P26" s="509"/>
      <c r="Q26" s="510"/>
      <c r="R26" s="511"/>
      <c r="S26" s="510"/>
      <c r="T26" s="510"/>
      <c r="U26" s="510"/>
      <c r="V26" s="512"/>
      <c r="W26" s="510"/>
    </row>
    <row r="27" spans="1:23" s="508" customFormat="1" ht="15" customHeight="1" x14ac:dyDescent="0.2">
      <c r="A27" s="993" t="s">
        <v>231</v>
      </c>
      <c r="B27" s="994"/>
      <c r="C27" s="994"/>
      <c r="D27" s="995"/>
      <c r="E27" s="513"/>
      <c r="F27" s="502">
        <f>SUM(H27*$H$10)+(I27*$I$10)+(J27*$J$10)+(K27*$K$10)+(L27*$L$10)+(M27*$M$10)+(N27*$N$10)</f>
        <v>180</v>
      </c>
      <c r="G27" s="503">
        <v>1</v>
      </c>
      <c r="H27" s="532"/>
      <c r="I27" s="533">
        <v>1</v>
      </c>
      <c r="J27" s="505"/>
      <c r="K27" s="533"/>
      <c r="L27" s="534"/>
      <c r="M27" s="534"/>
      <c r="N27" s="535"/>
      <c r="P27" s="509"/>
      <c r="Q27" s="510"/>
      <c r="R27" s="511"/>
      <c r="S27" s="510"/>
      <c r="T27" s="510"/>
      <c r="U27" s="510"/>
      <c r="V27" s="512"/>
      <c r="W27" s="510"/>
    </row>
    <row r="28" spans="1:23" ht="15" customHeight="1" x14ac:dyDescent="0.2">
      <c r="A28" s="940"/>
      <c r="B28" s="941"/>
      <c r="C28" s="941"/>
      <c r="D28" s="942"/>
      <c r="E28" s="302"/>
      <c r="F28" s="304"/>
      <c r="G28" s="305"/>
      <c r="H28" s="311"/>
      <c r="I28" s="312"/>
      <c r="J28" s="307"/>
      <c r="K28" s="312"/>
      <c r="L28" s="313"/>
      <c r="M28" s="313"/>
      <c r="N28" s="314"/>
      <c r="P28" s="63"/>
      <c r="Q28" s="160"/>
      <c r="R28" s="162"/>
      <c r="S28" s="160"/>
      <c r="T28" s="160"/>
      <c r="U28" s="160"/>
      <c r="V28" s="161"/>
      <c r="W28" s="160"/>
    </row>
    <row r="29" spans="1:23" ht="15" customHeight="1" x14ac:dyDescent="0.25">
      <c r="A29" s="369" t="s">
        <v>113</v>
      </c>
      <c r="B29" s="370"/>
      <c r="C29" s="370"/>
      <c r="D29" s="370"/>
      <c r="E29" s="371"/>
      <c r="F29" s="372"/>
      <c r="G29" s="315">
        <f>SUM(G14:G27)</f>
        <v>13</v>
      </c>
      <c r="H29" s="943"/>
      <c r="I29" s="944"/>
      <c r="J29" s="944"/>
      <c r="K29" s="944"/>
      <c r="L29" s="944"/>
      <c r="M29" s="944"/>
      <c r="N29" s="945"/>
      <c r="P29" s="63"/>
      <c r="Q29" s="160"/>
      <c r="R29" s="162"/>
      <c r="S29" s="160"/>
      <c r="T29" s="160"/>
      <c r="U29" s="160"/>
      <c r="V29" s="161"/>
      <c r="W29" s="160"/>
    </row>
    <row r="30" spans="1:23" ht="15" customHeight="1" x14ac:dyDescent="0.25">
      <c r="A30" s="946" t="s">
        <v>8</v>
      </c>
      <c r="B30" s="947"/>
      <c r="C30" s="947"/>
      <c r="D30" s="948"/>
      <c r="E30" s="120">
        <f>SUM(F30*$E$12)</f>
        <v>1628.35</v>
      </c>
      <c r="F30" s="136">
        <f>SUM(H30*$H$10)+(I30*$I$10)+(J30*$J$10)+(K30*$K$10)+(L30*$L$10)+(M30*$M$10)+(N30*$N$10)</f>
        <v>1123</v>
      </c>
      <c r="G30" s="135">
        <f>SUM(H30:N30)</f>
        <v>13</v>
      </c>
      <c r="H30" s="157">
        <f t="shared" ref="H30:N30" si="2">SUM(H14:H29)</f>
        <v>0</v>
      </c>
      <c r="I30" s="157">
        <f t="shared" si="2"/>
        <v>1</v>
      </c>
      <c r="J30" s="157">
        <f t="shared" si="2"/>
        <v>1</v>
      </c>
      <c r="K30" s="157">
        <f t="shared" si="2"/>
        <v>7</v>
      </c>
      <c r="L30" s="157">
        <f t="shared" si="2"/>
        <v>4</v>
      </c>
      <c r="M30" s="157">
        <f t="shared" si="2"/>
        <v>0</v>
      </c>
      <c r="N30" s="157">
        <f t="shared" si="2"/>
        <v>0</v>
      </c>
      <c r="Q30" s="140"/>
    </row>
    <row r="31" spans="1:23" ht="15" customHeight="1" x14ac:dyDescent="0.25">
      <c r="A31" s="949"/>
      <c r="B31" s="950"/>
      <c r="C31" s="950"/>
      <c r="D31" s="950"/>
      <c r="E31" s="155"/>
      <c r="F31" s="154"/>
      <c r="G31" s="154"/>
      <c r="H31" s="154"/>
      <c r="I31" s="154"/>
      <c r="J31" s="154"/>
      <c r="K31" s="154"/>
      <c r="L31" s="153"/>
      <c r="M31" s="153"/>
      <c r="N31" s="152"/>
      <c r="P31" s="63"/>
      <c r="Q31" s="151"/>
      <c r="R31" s="150"/>
      <c r="S31" s="150"/>
      <c r="T31" s="150"/>
    </row>
    <row r="32" spans="1:23" ht="15" customHeight="1" x14ac:dyDescent="0.25">
      <c r="A32" s="951" t="s">
        <v>204</v>
      </c>
      <c r="B32" s="952"/>
      <c r="C32" s="952"/>
      <c r="D32" s="953"/>
      <c r="E32" s="388">
        <f>SUM(F32*$E$12)</f>
        <v>638</v>
      </c>
      <c r="F32" s="389">
        <f>SUM(H32*$H$10)+(I32*$I$10)+(J32*$J$10)+(K32*$K$10)+(L32*$L$10)+(M32*$M$10)+(N32*$N$10)</f>
        <v>440</v>
      </c>
      <c r="G32" s="390">
        <f>SUM(H32:N32)</f>
        <v>6</v>
      </c>
      <c r="H32" s="391"/>
      <c r="I32" s="392"/>
      <c r="J32" s="392">
        <v>1</v>
      </c>
      <c r="K32" s="392"/>
      <c r="L32" s="831">
        <v>5</v>
      </c>
      <c r="M32" s="821"/>
      <c r="N32" s="394"/>
      <c r="P32" s="149"/>
    </row>
    <row r="33" spans="1:29" ht="15" customHeight="1" x14ac:dyDescent="0.25">
      <c r="A33" s="951" t="s">
        <v>396</v>
      </c>
      <c r="B33" s="952"/>
      <c r="C33" s="952"/>
      <c r="D33" s="953"/>
      <c r="E33" s="388">
        <f>SUM(F33*$E$12)</f>
        <v>0</v>
      </c>
      <c r="F33" s="389">
        <f>SUM(H33*$H$10)+(I33*$I$10)+(J33*$J$10)+(K33*$K$10)+(L33*$L$10)+(M33*$M$10)+(N33*$N$10)</f>
        <v>0</v>
      </c>
      <c r="G33" s="390">
        <f>SUM(H33:N33)</f>
        <v>0</v>
      </c>
      <c r="H33" s="391"/>
      <c r="I33" s="392"/>
      <c r="J33" s="392"/>
      <c r="K33" s="392"/>
      <c r="L33" s="393"/>
      <c r="M33" s="393"/>
      <c r="N33" s="394"/>
      <c r="P33" s="149"/>
    </row>
    <row r="34" spans="1:29" ht="15" customHeight="1" x14ac:dyDescent="0.25">
      <c r="A34" s="951"/>
      <c r="B34" s="952"/>
      <c r="C34" s="952"/>
      <c r="D34" s="953"/>
      <c r="E34" s="388"/>
      <c r="F34" s="389"/>
      <c r="G34" s="390"/>
      <c r="H34" s="391"/>
      <c r="I34" s="392"/>
      <c r="J34" s="392"/>
      <c r="K34" s="392"/>
      <c r="L34" s="393"/>
      <c r="M34" s="393"/>
      <c r="N34" s="394"/>
      <c r="P34" s="63"/>
      <c r="Q34" s="140"/>
    </row>
    <row r="35" spans="1:29" ht="15" customHeight="1" x14ac:dyDescent="0.25">
      <c r="A35" s="946" t="s">
        <v>59</v>
      </c>
      <c r="B35" s="947"/>
      <c r="C35" s="947"/>
      <c r="D35" s="948"/>
      <c r="E35" s="120">
        <f>SUM(F35*$E$12)</f>
        <v>638</v>
      </c>
      <c r="F35" s="136">
        <f>SUM(H35*$H$10)+(I35*$I$10)+(J35*$J$10)+(K35*$K$10)+(L35*$L$10)+(M35*$M$10)+(N35*$N$10)</f>
        <v>440</v>
      </c>
      <c r="G35" s="135">
        <f>SUM(G32:G34)</f>
        <v>6</v>
      </c>
      <c r="H35" s="135">
        <f t="shared" ref="H35:N35" si="3">SUM(H32:H34)</f>
        <v>0</v>
      </c>
      <c r="I35" s="135">
        <f t="shared" si="3"/>
        <v>0</v>
      </c>
      <c r="J35" s="135">
        <f t="shared" si="3"/>
        <v>1</v>
      </c>
      <c r="K35" s="135">
        <f t="shared" si="3"/>
        <v>0</v>
      </c>
      <c r="L35" s="135">
        <f t="shared" si="3"/>
        <v>5</v>
      </c>
      <c r="M35" s="135">
        <f t="shared" si="3"/>
        <v>0</v>
      </c>
      <c r="N35" s="135">
        <f t="shared" si="3"/>
        <v>0</v>
      </c>
    </row>
    <row r="36" spans="1:29" ht="15" customHeight="1" x14ac:dyDescent="0.25">
      <c r="A36" s="954"/>
      <c r="B36" s="955"/>
      <c r="C36" s="955"/>
      <c r="D36" s="955"/>
      <c r="E36" s="130"/>
      <c r="F36" s="129"/>
      <c r="G36" s="127"/>
      <c r="H36" s="128"/>
      <c r="I36" s="127"/>
      <c r="J36" s="127"/>
      <c r="K36" s="127"/>
      <c r="L36" s="126"/>
      <c r="M36" s="126"/>
      <c r="N36" s="125"/>
    </row>
    <row r="37" spans="1:29" ht="15" customHeight="1" thickBot="1" x14ac:dyDescent="0.3">
      <c r="A37" s="956" t="s">
        <v>24</v>
      </c>
      <c r="B37" s="957"/>
      <c r="C37" s="957"/>
      <c r="D37" s="958"/>
      <c r="E37" s="120">
        <f t="shared" ref="E37:N37" si="4">SUM(E30+E35)</f>
        <v>2266.35</v>
      </c>
      <c r="F37" s="120">
        <f t="shared" si="4"/>
        <v>1563</v>
      </c>
      <c r="G37" s="120">
        <f t="shared" si="4"/>
        <v>19</v>
      </c>
      <c r="H37" s="120">
        <f t="shared" si="4"/>
        <v>0</v>
      </c>
      <c r="I37" s="120">
        <f t="shared" si="4"/>
        <v>1</v>
      </c>
      <c r="J37" s="120">
        <f t="shared" si="4"/>
        <v>2</v>
      </c>
      <c r="K37" s="120">
        <f t="shared" si="4"/>
        <v>7</v>
      </c>
      <c r="L37" s="120">
        <f t="shared" si="4"/>
        <v>9</v>
      </c>
      <c r="M37" s="120">
        <f t="shared" si="4"/>
        <v>0</v>
      </c>
      <c r="N37" s="120">
        <f t="shared" si="4"/>
        <v>0</v>
      </c>
    </row>
    <row r="38" spans="1:29" ht="13.5" hidden="1" thickBot="1" x14ac:dyDescent="0.25">
      <c r="A38" s="357"/>
      <c r="B38" s="358"/>
      <c r="C38" s="118" t="s">
        <v>9</v>
      </c>
      <c r="D38" s="117"/>
      <c r="E38" s="117"/>
      <c r="F38" s="117"/>
      <c r="G38" s="116" t="e">
        <f>#REF!+#REF!</f>
        <v>#REF!</v>
      </c>
      <c r="H38" s="115"/>
      <c r="I38" s="115"/>
      <c r="J38" s="115"/>
      <c r="K38" s="115"/>
      <c r="L38" s="115"/>
      <c r="M38" s="115"/>
      <c r="N38" s="114"/>
    </row>
    <row r="39" spans="1:29" ht="13.5" hidden="1" thickBot="1" x14ac:dyDescent="0.25">
      <c r="A39" s="113"/>
      <c r="B39" s="112"/>
      <c r="C39" s="111" t="s">
        <v>10</v>
      </c>
      <c r="D39" s="110"/>
      <c r="E39" s="110"/>
      <c r="F39" s="110"/>
      <c r="G39" s="109"/>
      <c r="H39" s="108" t="e">
        <f>(#REF!+#REF!)*100</f>
        <v>#REF!</v>
      </c>
      <c r="I39" s="108" t="e">
        <f>(#REF!+#REF!)*100</f>
        <v>#REF!</v>
      </c>
      <c r="J39" s="108" t="e">
        <f>(#REF!+#REF!)*100</f>
        <v>#REF!</v>
      </c>
      <c r="K39" s="108" t="e">
        <f>(#REF!+#REF!)*168</f>
        <v>#REF!</v>
      </c>
      <c r="L39" s="108" t="e">
        <f>(#REF!+#REF!)*48</f>
        <v>#REF!</v>
      </c>
      <c r="M39" s="107" t="e">
        <f>(#REF!+#REF!)*36</f>
        <v>#REF!</v>
      </c>
      <c r="N39" s="106" t="e">
        <f>(#REF!+#REF!)*36</f>
        <v>#REF!</v>
      </c>
    </row>
    <row r="40" spans="1:29" ht="58.5" customHeight="1" thickTop="1" x14ac:dyDescent="0.25">
      <c r="A40" s="105" t="s">
        <v>11</v>
      </c>
      <c r="B40" s="104" t="s">
        <v>12</v>
      </c>
      <c r="C40" s="103" t="s">
        <v>13</v>
      </c>
      <c r="D40" s="101"/>
      <c r="E40" s="101"/>
      <c r="F40" s="101"/>
      <c r="G40" s="101"/>
      <c r="H40" s="102" t="s">
        <v>3</v>
      </c>
      <c r="I40" s="101"/>
      <c r="J40" s="100"/>
      <c r="K40" s="100"/>
      <c r="L40" s="100"/>
      <c r="M40" s="99" t="s">
        <v>15</v>
      </c>
      <c r="N40" s="98" t="s">
        <v>16</v>
      </c>
      <c r="P40" s="59"/>
      <c r="Q40" s="59"/>
      <c r="R40" s="83"/>
      <c r="W40" s="83"/>
      <c r="X40" s="83"/>
      <c r="Y40" s="83"/>
      <c r="Z40" s="83"/>
      <c r="AA40" s="83"/>
      <c r="AB40" s="83"/>
      <c r="AC40" s="59"/>
    </row>
    <row r="41" spans="1:29" ht="15" customHeight="1" x14ac:dyDescent="0.2">
      <c r="A41" s="316"/>
      <c r="B41" s="308" t="s">
        <v>86</v>
      </c>
      <c r="C41" s="318" t="s">
        <v>106</v>
      </c>
      <c r="D41" s="336"/>
      <c r="E41" s="320">
        <f t="shared" ref="E41:E46" si="5">SUM(F41*$E$12)</f>
        <v>0</v>
      </c>
      <c r="F41" s="320">
        <f t="shared" ref="F41:F46" si="6">SUM(N41*M41)</f>
        <v>0</v>
      </c>
      <c r="G41" s="329"/>
      <c r="H41" s="321"/>
      <c r="I41" s="321"/>
      <c r="J41" s="320"/>
      <c r="K41" s="322"/>
      <c r="L41" s="319"/>
      <c r="M41" s="632">
        <v>0</v>
      </c>
      <c r="N41" s="323">
        <v>180</v>
      </c>
      <c r="P41" s="59"/>
      <c r="W41" s="97"/>
      <c r="X41" s="96"/>
      <c r="Y41" s="96"/>
      <c r="Z41" s="96"/>
      <c r="AA41" s="96"/>
      <c r="AB41" s="96"/>
      <c r="AC41" s="59"/>
    </row>
    <row r="42" spans="1:29" ht="15" customHeight="1" x14ac:dyDescent="0.2">
      <c r="A42" s="316"/>
      <c r="B42" s="308" t="s">
        <v>86</v>
      </c>
      <c r="C42" s="318" t="s">
        <v>145</v>
      </c>
      <c r="D42" s="319"/>
      <c r="E42" s="320">
        <f t="shared" si="5"/>
        <v>290</v>
      </c>
      <c r="F42" s="320">
        <f t="shared" si="6"/>
        <v>200</v>
      </c>
      <c r="G42" s="329"/>
      <c r="H42" s="324"/>
      <c r="I42" s="322"/>
      <c r="J42" s="325"/>
      <c r="K42" s="322"/>
      <c r="L42" s="319"/>
      <c r="M42" s="320">
        <v>2</v>
      </c>
      <c r="N42" s="328">
        <v>100</v>
      </c>
      <c r="P42" s="59"/>
      <c r="W42" s="97"/>
      <c r="X42" s="96"/>
      <c r="Y42" s="96"/>
      <c r="Z42" s="96"/>
      <c r="AA42" s="96"/>
      <c r="AB42" s="96"/>
      <c r="AC42" s="59"/>
    </row>
    <row r="43" spans="1:29" ht="15" customHeight="1" x14ac:dyDescent="0.2">
      <c r="A43" s="316"/>
      <c r="B43" s="308" t="s">
        <v>86</v>
      </c>
      <c r="C43" s="318" t="s">
        <v>179</v>
      </c>
      <c r="D43" s="319"/>
      <c r="E43" s="320">
        <f>SUM(F43*$E$12)</f>
        <v>21.75</v>
      </c>
      <c r="F43" s="320">
        <f>SUM(N43*M43)</f>
        <v>15</v>
      </c>
      <c r="G43" s="329"/>
      <c r="H43" s="321"/>
      <c r="I43" s="321"/>
      <c r="J43" s="320"/>
      <c r="K43" s="322"/>
      <c r="L43" s="319"/>
      <c r="M43" s="822">
        <v>5</v>
      </c>
      <c r="N43" s="323">
        <v>3</v>
      </c>
      <c r="P43" s="59"/>
      <c r="W43" s="97"/>
      <c r="X43" s="96"/>
      <c r="Y43" s="96"/>
      <c r="Z43" s="96"/>
      <c r="AA43" s="96"/>
      <c r="AB43" s="96"/>
      <c r="AC43" s="59"/>
    </row>
    <row r="44" spans="1:29" ht="15" customHeight="1" x14ac:dyDescent="0.2">
      <c r="A44" s="657"/>
      <c r="B44" s="657"/>
      <c r="C44" s="1007"/>
      <c r="D44" s="1008"/>
      <c r="E44" s="657"/>
      <c r="F44" s="657"/>
      <c r="G44" s="657"/>
      <c r="H44" s="657"/>
      <c r="I44" s="657"/>
      <c r="J44" s="657"/>
      <c r="K44" s="657"/>
      <c r="L44" s="657"/>
      <c r="M44" s="657"/>
      <c r="N44" s="323"/>
      <c r="P44" s="59"/>
      <c r="W44" s="97"/>
      <c r="X44" s="96"/>
      <c r="Y44" s="96"/>
      <c r="Z44" s="96"/>
      <c r="AA44" s="96"/>
      <c r="AB44" s="96"/>
      <c r="AC44" s="59"/>
    </row>
    <row r="45" spans="1:29" ht="15" customHeight="1" x14ac:dyDescent="0.2">
      <c r="A45" s="317"/>
      <c r="B45" s="307"/>
      <c r="C45" s="318"/>
      <c r="D45" s="319"/>
      <c r="E45" s="320">
        <f t="shared" si="5"/>
        <v>0</v>
      </c>
      <c r="F45" s="320">
        <f t="shared" si="6"/>
        <v>0</v>
      </c>
      <c r="G45" s="329"/>
      <c r="H45" s="321"/>
      <c r="I45" s="321"/>
      <c r="J45" s="320"/>
      <c r="K45" s="322"/>
      <c r="L45" s="319"/>
      <c r="M45" s="320"/>
      <c r="N45" s="323"/>
      <c r="P45" s="59"/>
      <c r="W45" s="83"/>
      <c r="X45" s="83"/>
      <c r="Y45" s="83"/>
      <c r="Z45" s="83"/>
      <c r="AA45" s="83"/>
      <c r="AB45" s="60"/>
      <c r="AC45" s="59"/>
    </row>
    <row r="46" spans="1:29" ht="15" customHeight="1" x14ac:dyDescent="0.2">
      <c r="A46" s="317"/>
      <c r="B46" s="307"/>
      <c r="C46" s="318"/>
      <c r="D46" s="319"/>
      <c r="E46" s="320">
        <f t="shared" si="5"/>
        <v>0</v>
      </c>
      <c r="F46" s="320">
        <f t="shared" si="6"/>
        <v>0</v>
      </c>
      <c r="G46" s="329"/>
      <c r="H46" s="324"/>
      <c r="I46" s="322"/>
      <c r="J46" s="325"/>
      <c r="K46" s="322"/>
      <c r="L46" s="319"/>
      <c r="M46" s="320"/>
      <c r="N46" s="328"/>
      <c r="P46" s="59"/>
      <c r="W46" s="83"/>
      <c r="X46" s="83"/>
      <c r="Y46" s="83"/>
      <c r="Z46" s="83"/>
      <c r="AA46" s="83"/>
      <c r="AB46" s="60"/>
      <c r="AC46" s="59"/>
    </row>
    <row r="47" spans="1:29" ht="15" customHeight="1" x14ac:dyDescent="0.2">
      <c r="A47" s="316"/>
      <c r="B47" s="308"/>
      <c r="C47" s="329"/>
      <c r="D47" s="330"/>
      <c r="E47" s="320"/>
      <c r="F47" s="320"/>
      <c r="G47" s="320"/>
      <c r="H47" s="324"/>
      <c r="I47" s="322"/>
      <c r="J47" s="325"/>
      <c r="K47" s="322"/>
      <c r="L47" s="320"/>
      <c r="M47" s="320"/>
      <c r="N47" s="323"/>
      <c r="P47" s="59"/>
      <c r="W47" s="74"/>
      <c r="X47" s="74"/>
      <c r="Y47" s="74"/>
      <c r="Z47" s="63"/>
      <c r="AA47" s="74"/>
      <c r="AB47" s="74"/>
      <c r="AC47" s="59"/>
    </row>
    <row r="48" spans="1:29" ht="15" customHeight="1" x14ac:dyDescent="0.25">
      <c r="A48" s="316"/>
      <c r="B48" s="308"/>
      <c r="C48" s="938" t="s">
        <v>305</v>
      </c>
      <c r="D48" s="939"/>
      <c r="E48" s="320">
        <f>SUM(E41:E46)</f>
        <v>311.75</v>
      </c>
      <c r="F48" s="320">
        <f>SUM(F41:F46)</f>
        <v>215</v>
      </c>
      <c r="G48" s="320"/>
      <c r="H48" s="320"/>
      <c r="I48" s="320"/>
      <c r="J48" s="320"/>
      <c r="K48" s="320"/>
      <c r="L48" s="320"/>
      <c r="M48" s="320"/>
      <c r="N48" s="331"/>
      <c r="P48" s="59"/>
      <c r="Q48" s="63"/>
      <c r="R48" s="63"/>
      <c r="W48" s="60"/>
      <c r="X48" s="60"/>
      <c r="Y48" s="60"/>
      <c r="Z48" s="60"/>
      <c r="AA48" s="60"/>
      <c r="AB48" s="60"/>
      <c r="AC48" s="59"/>
    </row>
    <row r="49" spans="1:29" ht="15" customHeight="1" thickBot="1" x14ac:dyDescent="0.3">
      <c r="A49" s="333"/>
      <c r="B49" s="332"/>
      <c r="C49" s="916"/>
      <c r="D49" s="917"/>
      <c r="E49" s="917"/>
      <c r="F49" s="917"/>
      <c r="G49" s="918"/>
      <c r="H49" s="334"/>
      <c r="I49" s="334"/>
      <c r="J49" s="334"/>
      <c r="K49" s="334"/>
      <c r="L49" s="334"/>
      <c r="M49" s="334"/>
      <c r="N49" s="335"/>
      <c r="P49" s="59"/>
      <c r="Q49" s="63"/>
      <c r="R49" s="63"/>
      <c r="W49" s="60"/>
      <c r="X49" s="60"/>
      <c r="Y49" s="60"/>
      <c r="Z49" s="60"/>
      <c r="AA49" s="60"/>
      <c r="AB49" s="60"/>
      <c r="AC49" s="59"/>
    </row>
    <row r="50" spans="1:29" ht="15" customHeight="1" x14ac:dyDescent="0.25">
      <c r="A50" s="333"/>
      <c r="B50" s="332"/>
      <c r="C50" s="919" t="s">
        <v>18</v>
      </c>
      <c r="D50" s="920"/>
      <c r="E50" s="581">
        <f>SUM(E30+E48)</f>
        <v>1940.1</v>
      </c>
      <c r="F50" s="581">
        <f>SUM(F30+F48)</f>
        <v>1338</v>
      </c>
      <c r="G50" s="581">
        <f>SUM(G30+G48)</f>
        <v>13</v>
      </c>
      <c r="H50" s="334"/>
      <c r="I50" s="334"/>
      <c r="J50" s="334"/>
      <c r="K50" s="334"/>
      <c r="L50" s="334"/>
      <c r="M50" s="334"/>
      <c r="N50" s="335"/>
      <c r="P50" s="59"/>
      <c r="Q50" s="63"/>
      <c r="R50" s="63"/>
      <c r="W50" s="60"/>
      <c r="X50" s="60"/>
      <c r="Y50" s="60"/>
      <c r="Z50" s="60"/>
      <c r="AA50" s="60"/>
      <c r="AB50" s="60"/>
      <c r="AC50" s="59"/>
    </row>
    <row r="51" spans="1:29" ht="15" customHeight="1" thickBot="1" x14ac:dyDescent="0.3">
      <c r="A51" s="333"/>
      <c r="B51" s="332"/>
      <c r="C51" s="921" t="s">
        <v>112</v>
      </c>
      <c r="D51" s="922"/>
      <c r="E51" s="583">
        <f>SUM(E30+E32+E33+E48)</f>
        <v>2578.1</v>
      </c>
      <c r="F51" s="583">
        <f>SUM(F30+F32+F33+F48)</f>
        <v>1778</v>
      </c>
      <c r="G51" s="583">
        <f>SUM(G30+G32+G48)</f>
        <v>19</v>
      </c>
      <c r="H51" s="334"/>
      <c r="I51" s="334"/>
      <c r="J51" s="334"/>
      <c r="K51" s="334"/>
      <c r="L51" s="334"/>
      <c r="M51" s="334"/>
      <c r="N51" s="335"/>
      <c r="P51" s="59"/>
      <c r="Q51" s="63"/>
      <c r="R51" s="63"/>
      <c r="S51" s="63"/>
      <c r="T51" s="62"/>
      <c r="U51" s="61"/>
      <c r="V51" s="60"/>
      <c r="W51" s="60"/>
      <c r="X51" s="60"/>
      <c r="Y51" s="60"/>
      <c r="Z51" s="60"/>
      <c r="AA51" s="60"/>
      <c r="AB51" s="60"/>
      <c r="AC51" s="59"/>
    </row>
    <row r="52" spans="1:29" ht="15" customHeight="1" x14ac:dyDescent="0.25">
      <c r="A52" s="333"/>
      <c r="B52" s="332"/>
      <c r="C52" s="999"/>
      <c r="D52" s="1000"/>
      <c r="E52" s="1000"/>
      <c r="F52" s="1000"/>
      <c r="G52" s="1001"/>
      <c r="H52" s="334"/>
      <c r="I52" s="334"/>
      <c r="J52" s="334"/>
      <c r="K52" s="334"/>
      <c r="L52" s="334"/>
      <c r="M52" s="334"/>
      <c r="N52" s="335"/>
      <c r="P52" s="59"/>
      <c r="Q52" s="63"/>
      <c r="R52" s="63"/>
      <c r="S52" s="63"/>
      <c r="T52" s="62"/>
      <c r="U52" s="61"/>
      <c r="V52" s="60"/>
      <c r="W52" s="60"/>
      <c r="X52" s="60"/>
      <c r="Y52" s="60"/>
      <c r="Z52" s="60"/>
      <c r="AA52" s="60"/>
      <c r="AB52" s="60"/>
      <c r="AC52" s="59"/>
    </row>
    <row r="53" spans="1:29" ht="15" customHeight="1" x14ac:dyDescent="0.2">
      <c r="A53" s="926" t="s">
        <v>20</v>
      </c>
      <c r="B53" s="927"/>
      <c r="C53" s="927"/>
      <c r="D53" s="927"/>
      <c r="E53" s="927"/>
      <c r="F53" s="927"/>
      <c r="G53" s="927"/>
      <c r="H53" s="927"/>
      <c r="I53" s="927"/>
      <c r="J53" s="927"/>
      <c r="K53" s="927"/>
      <c r="L53" s="927"/>
      <c r="M53" s="927"/>
      <c r="N53" s="928"/>
    </row>
    <row r="54" spans="1:29" ht="15" customHeight="1" x14ac:dyDescent="0.2">
      <c r="A54" s="929"/>
      <c r="B54" s="930"/>
      <c r="C54" s="930"/>
      <c r="D54" s="930"/>
      <c r="E54" s="930"/>
      <c r="F54" s="930"/>
      <c r="G54" s="930"/>
      <c r="H54" s="930"/>
      <c r="I54" s="930"/>
      <c r="J54" s="930"/>
      <c r="K54" s="930"/>
      <c r="L54" s="930"/>
      <c r="M54" s="930"/>
      <c r="N54" s="931"/>
    </row>
    <row r="55" spans="1:29" ht="15" customHeight="1" x14ac:dyDescent="0.2">
      <c r="A55" s="932" t="s">
        <v>108</v>
      </c>
      <c r="B55" s="933"/>
      <c r="C55" s="933"/>
      <c r="D55" s="933"/>
      <c r="E55" s="933"/>
      <c r="F55" s="933"/>
      <c r="G55" s="933"/>
      <c r="H55" s="933"/>
      <c r="I55" s="933"/>
      <c r="J55" s="933"/>
      <c r="K55" s="933"/>
      <c r="L55" s="933"/>
      <c r="M55" s="933"/>
      <c r="N55" s="934"/>
    </row>
    <row r="56" spans="1:29" ht="15" customHeight="1" x14ac:dyDescent="0.2">
      <c r="A56" s="932" t="s">
        <v>176</v>
      </c>
      <c r="B56" s="933"/>
      <c r="C56" s="933"/>
      <c r="D56" s="933"/>
      <c r="E56" s="933"/>
      <c r="F56" s="933"/>
      <c r="G56" s="933"/>
      <c r="H56" s="933"/>
      <c r="I56" s="933"/>
      <c r="J56" s="933"/>
      <c r="K56" s="933"/>
      <c r="L56" s="933"/>
      <c r="M56" s="933"/>
      <c r="N56" s="934"/>
    </row>
    <row r="57" spans="1:29" ht="15" customHeight="1" x14ac:dyDescent="0.2">
      <c r="A57" s="932"/>
      <c r="B57" s="933"/>
      <c r="C57" s="933"/>
      <c r="D57" s="933"/>
      <c r="E57" s="933"/>
      <c r="F57" s="933"/>
      <c r="G57" s="933"/>
      <c r="H57" s="933"/>
      <c r="I57" s="933"/>
      <c r="J57" s="933"/>
      <c r="K57" s="933"/>
      <c r="L57" s="933"/>
      <c r="M57" s="933"/>
      <c r="N57" s="934"/>
    </row>
    <row r="58" spans="1:29" ht="15" customHeight="1" x14ac:dyDescent="0.2">
      <c r="A58" s="1011" t="s">
        <v>230</v>
      </c>
      <c r="B58" s="1012"/>
      <c r="C58" s="1012"/>
      <c r="D58" s="1012"/>
      <c r="E58" s="1012"/>
      <c r="F58" s="1012"/>
      <c r="G58" s="1012"/>
      <c r="H58" s="1012"/>
      <c r="I58" s="1012"/>
      <c r="J58" s="1012"/>
      <c r="K58" s="1012"/>
      <c r="L58" s="1012"/>
      <c r="M58" s="1012"/>
      <c r="N58" s="1013"/>
    </row>
    <row r="59" spans="1:29" ht="15" customHeight="1" x14ac:dyDescent="0.2">
      <c r="A59" s="932" t="s">
        <v>177</v>
      </c>
      <c r="B59" s="933"/>
      <c r="C59" s="933"/>
      <c r="D59" s="933"/>
      <c r="E59" s="933"/>
      <c r="F59" s="933"/>
      <c r="G59" s="933"/>
      <c r="H59" s="933"/>
      <c r="I59" s="933"/>
      <c r="J59" s="933"/>
      <c r="K59" s="933"/>
      <c r="L59" s="933"/>
      <c r="M59" s="933"/>
      <c r="N59" s="934"/>
    </row>
    <row r="60" spans="1:29" ht="15" customHeight="1" x14ac:dyDescent="0.2">
      <c r="A60" s="935" t="s">
        <v>178</v>
      </c>
      <c r="B60" s="936"/>
      <c r="C60" s="936"/>
      <c r="D60" s="936"/>
      <c r="E60" s="936"/>
      <c r="F60" s="936"/>
      <c r="G60" s="936"/>
      <c r="H60" s="936"/>
      <c r="I60" s="936"/>
      <c r="J60" s="936"/>
      <c r="K60" s="936"/>
      <c r="L60" s="936"/>
      <c r="M60" s="936"/>
      <c r="N60" s="937"/>
    </row>
    <row r="61" spans="1:29" ht="15" customHeight="1" thickBot="1" x14ac:dyDescent="0.25">
      <c r="A61" s="913"/>
      <c r="B61" s="914"/>
      <c r="C61" s="914"/>
      <c r="D61" s="914"/>
      <c r="E61" s="914"/>
      <c r="F61" s="914"/>
      <c r="G61" s="914"/>
      <c r="H61" s="914"/>
      <c r="I61" s="914"/>
      <c r="J61" s="914"/>
      <c r="K61" s="914"/>
      <c r="L61" s="914"/>
      <c r="M61" s="914"/>
      <c r="N61" s="915"/>
    </row>
  </sheetData>
  <mergeCells count="47">
    <mergeCell ref="C52:G52"/>
    <mergeCell ref="A61:N61"/>
    <mergeCell ref="A55:N55"/>
    <mergeCell ref="A56:N56"/>
    <mergeCell ref="A57:N57"/>
    <mergeCell ref="A58:N58"/>
    <mergeCell ref="A59:N59"/>
    <mergeCell ref="A60:N60"/>
    <mergeCell ref="A53:N54"/>
    <mergeCell ref="C48:D48"/>
    <mergeCell ref="C50:D50"/>
    <mergeCell ref="C51:D51"/>
    <mergeCell ref="A13:D13"/>
    <mergeCell ref="A20:D20"/>
    <mergeCell ref="A14:D14"/>
    <mergeCell ref="A15:D15"/>
    <mergeCell ref="A16:D16"/>
    <mergeCell ref="A17:D17"/>
    <mergeCell ref="A18:D18"/>
    <mergeCell ref="A37:D37"/>
    <mergeCell ref="A30:D30"/>
    <mergeCell ref="A31:D31"/>
    <mergeCell ref="C49:G49"/>
    <mergeCell ref="A26:D26"/>
    <mergeCell ref="A19:D19"/>
    <mergeCell ref="H29:N29"/>
    <mergeCell ref="H7:N7"/>
    <mergeCell ref="K1:N1"/>
    <mergeCell ref="K2:N2"/>
    <mergeCell ref="A3:C3"/>
    <mergeCell ref="A4:C4"/>
    <mergeCell ref="A5:C5"/>
    <mergeCell ref="A6:C6"/>
    <mergeCell ref="A7:C7"/>
    <mergeCell ref="A2:C2"/>
    <mergeCell ref="K3:N3"/>
    <mergeCell ref="A23:D23"/>
    <mergeCell ref="A27:D27"/>
    <mergeCell ref="A25:D25"/>
    <mergeCell ref="A28:D28"/>
    <mergeCell ref="C12:D12"/>
    <mergeCell ref="C44:D44"/>
    <mergeCell ref="A33:D33"/>
    <mergeCell ref="A32:D32"/>
    <mergeCell ref="A34:D34"/>
    <mergeCell ref="A35:D35"/>
    <mergeCell ref="A36:D36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8"/>
  <dimension ref="A1:AD90"/>
  <sheetViews>
    <sheetView topLeftCell="A13" workbookViewId="0">
      <selection activeCell="C14" sqref="C14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24.28515625" style="57" customWidth="1"/>
    <col min="4" max="7" width="14.42578125" style="57" customWidth="1"/>
    <col min="8" max="8" width="4.140625" style="57" customWidth="1"/>
    <col min="9" max="15" width="13.7109375" style="270" customWidth="1"/>
    <col min="16" max="16" width="6.7109375" style="57" customWidth="1"/>
    <col min="17" max="17" width="4.140625" style="57" customWidth="1"/>
    <col min="18" max="18" width="22.5703125" style="57" bestFit="1" customWidth="1"/>
    <col min="19" max="25" width="13.7109375" style="57" customWidth="1"/>
    <col min="26" max="16384" width="8.85546875" style="57"/>
  </cols>
  <sheetData>
    <row r="1" spans="1:25" ht="23.25" x14ac:dyDescent="0.35">
      <c r="C1" s="223"/>
      <c r="D1" s="223"/>
      <c r="E1" s="223"/>
      <c r="F1" s="222"/>
      <c r="G1" s="270"/>
      <c r="H1" s="270"/>
      <c r="J1" s="221"/>
      <c r="K1" s="220"/>
      <c r="L1" s="973" t="s">
        <v>77</v>
      </c>
      <c r="M1" s="973"/>
      <c r="N1" s="973"/>
      <c r="O1" s="973"/>
    </row>
    <row r="2" spans="1:25" ht="14.25" customHeight="1" x14ac:dyDescent="0.25">
      <c r="A2" s="209" t="s">
        <v>0</v>
      </c>
      <c r="B2" s="210"/>
      <c r="C2" s="257"/>
      <c r="D2" s="258"/>
      <c r="E2" s="211"/>
      <c r="F2" s="261"/>
      <c r="G2" s="261"/>
      <c r="H2" s="261"/>
      <c r="I2" s="261"/>
      <c r="J2" s="218"/>
      <c r="K2" s="261"/>
      <c r="L2" s="261"/>
      <c r="M2" s="976" t="s">
        <v>76</v>
      </c>
      <c r="N2" s="1047"/>
      <c r="O2" s="1047"/>
    </row>
    <row r="3" spans="1:25" ht="17.25" customHeight="1" x14ac:dyDescent="0.25">
      <c r="A3" s="976" t="s">
        <v>75</v>
      </c>
      <c r="B3" s="977"/>
      <c r="C3" s="977"/>
      <c r="D3" s="1048"/>
      <c r="E3" s="1049"/>
      <c r="F3" s="1049"/>
      <c r="G3" s="1049"/>
      <c r="H3" s="1049"/>
      <c r="I3" s="220"/>
      <c r="J3" s="219"/>
      <c r="K3" s="261"/>
      <c r="L3" s="261"/>
      <c r="M3" s="261"/>
      <c r="N3" s="261"/>
      <c r="O3" s="261"/>
    </row>
    <row r="4" spans="1:25" ht="14.25" customHeight="1" x14ac:dyDescent="0.25">
      <c r="A4" s="977" t="s">
        <v>1</v>
      </c>
      <c r="B4" s="1043"/>
      <c r="C4" s="1043"/>
      <c r="D4" s="1044"/>
      <c r="E4" s="1045"/>
      <c r="F4" s="1045"/>
      <c r="G4" s="1045"/>
      <c r="H4" s="1045"/>
      <c r="I4" s="261"/>
      <c r="J4" s="214"/>
      <c r="K4" s="261"/>
      <c r="L4" s="218"/>
      <c r="M4" s="261"/>
      <c r="N4" s="261"/>
      <c r="O4" s="218"/>
    </row>
    <row r="5" spans="1:25" ht="14.25" customHeight="1" x14ac:dyDescent="0.25">
      <c r="A5" s="977" t="s">
        <v>2</v>
      </c>
      <c r="B5" s="1043"/>
      <c r="C5" s="1043"/>
      <c r="D5" s="1044" t="s">
        <v>3</v>
      </c>
      <c r="E5" s="1045"/>
      <c r="F5" s="1045"/>
      <c r="G5" s="1045"/>
      <c r="H5" s="1045"/>
      <c r="I5" s="261"/>
      <c r="J5" s="261"/>
      <c r="K5" s="214"/>
      <c r="L5" s="215"/>
      <c r="M5" s="261" t="s">
        <v>4</v>
      </c>
      <c r="N5" s="217"/>
      <c r="O5" s="216" t="s">
        <v>74</v>
      </c>
    </row>
    <row r="6" spans="1:25" ht="14.25" customHeight="1" x14ac:dyDescent="0.25">
      <c r="A6" s="977" t="s">
        <v>5</v>
      </c>
      <c r="B6" s="1043"/>
      <c r="C6" s="1043"/>
      <c r="D6" s="1046"/>
      <c r="E6" s="1045"/>
      <c r="F6" s="1045"/>
      <c r="G6" s="1045"/>
      <c r="H6" s="1045"/>
      <c r="I6" s="261"/>
      <c r="J6" s="261"/>
      <c r="K6" s="214"/>
      <c r="L6" s="215"/>
      <c r="M6" s="214"/>
      <c r="N6" s="213"/>
      <c r="O6" s="212"/>
    </row>
    <row r="7" spans="1:25" ht="14.25" customHeight="1" x14ac:dyDescent="0.25">
      <c r="A7" s="976" t="s">
        <v>73</v>
      </c>
      <c r="B7" s="977"/>
      <c r="C7" s="977"/>
      <c r="D7" s="1044" t="s">
        <v>72</v>
      </c>
      <c r="E7" s="1045"/>
      <c r="F7" s="1045"/>
      <c r="G7" s="1045"/>
      <c r="H7" s="1045"/>
      <c r="I7" s="202"/>
      <c r="J7" s="202"/>
      <c r="K7" s="202"/>
      <c r="L7" s="202"/>
      <c r="M7" s="202"/>
      <c r="N7" s="202"/>
      <c r="O7" s="202"/>
    </row>
    <row r="8" spans="1:25" ht="14.25" customHeight="1" x14ac:dyDescent="0.25">
      <c r="A8" s="209"/>
      <c r="B8" s="210"/>
      <c r="C8" s="260"/>
      <c r="D8" s="211"/>
      <c r="E8" s="210"/>
      <c r="F8" s="202"/>
      <c r="G8" s="202"/>
      <c r="H8" s="202"/>
      <c r="I8" s="202"/>
      <c r="J8" s="202"/>
      <c r="K8" s="202"/>
      <c r="L8" s="202"/>
      <c r="M8" s="1034"/>
      <c r="N8" s="1034"/>
      <c r="O8" s="1034"/>
    </row>
    <row r="9" spans="1:25" ht="14.25" customHeight="1" x14ac:dyDescent="0.25">
      <c r="A9" s="209" t="s">
        <v>6</v>
      </c>
      <c r="B9" s="261"/>
      <c r="C9" s="261"/>
      <c r="D9" s="261"/>
      <c r="E9" s="261"/>
      <c r="F9" s="207"/>
      <c r="G9" s="206"/>
      <c r="H9" s="266"/>
      <c r="I9" s="205"/>
      <c r="J9" s="266"/>
      <c r="K9" s="266"/>
      <c r="L9" s="266"/>
      <c r="M9" s="204"/>
      <c r="N9" s="204"/>
      <c r="O9" s="204"/>
    </row>
    <row r="10" spans="1:25" ht="14.25" customHeight="1" thickBot="1" x14ac:dyDescent="0.25">
      <c r="H10" s="203"/>
      <c r="I10" s="265">
        <v>120</v>
      </c>
      <c r="J10" s="267">
        <v>80</v>
      </c>
      <c r="K10" s="265">
        <v>54</v>
      </c>
      <c r="L10" s="265">
        <v>48</v>
      </c>
      <c r="M10" s="265">
        <v>36</v>
      </c>
      <c r="N10" s="265">
        <v>32</v>
      </c>
      <c r="O10" s="265"/>
      <c r="P10" s="203"/>
      <c r="S10" s="83"/>
      <c r="T10" s="83"/>
      <c r="U10" s="83"/>
      <c r="V10" s="83"/>
      <c r="W10" s="83"/>
      <c r="X10" s="83"/>
      <c r="Y10" s="83"/>
    </row>
    <row r="11" spans="1:25" ht="14.25" hidden="1" customHeight="1" x14ac:dyDescent="0.25">
      <c r="A11" s="203"/>
      <c r="B11" s="203"/>
      <c r="C11" s="186"/>
      <c r="D11" s="186"/>
      <c r="E11" s="186"/>
      <c r="F11" s="186"/>
      <c r="G11" s="186"/>
      <c r="H11" s="186"/>
      <c r="I11" s="202"/>
      <c r="J11" s="202"/>
      <c r="K11" s="202"/>
      <c r="L11" s="202"/>
      <c r="M11" s="202"/>
      <c r="N11" s="202"/>
      <c r="O11" s="202"/>
      <c r="S11" s="201"/>
      <c r="T11" s="201"/>
      <c r="U11" s="201"/>
      <c r="V11" s="201"/>
      <c r="W11" s="201"/>
      <c r="X11" s="201"/>
      <c r="Y11" s="201"/>
    </row>
    <row r="12" spans="1:25" ht="52.5" customHeight="1" thickBot="1" x14ac:dyDescent="0.3">
      <c r="A12" s="200"/>
      <c r="B12" s="199"/>
      <c r="C12" s="982"/>
      <c r="D12" s="879"/>
      <c r="E12" s="193">
        <v>1.18</v>
      </c>
      <c r="F12" s="193">
        <v>1.45</v>
      </c>
      <c r="G12" s="193">
        <v>1</v>
      </c>
      <c r="H12" s="198" t="s">
        <v>3</v>
      </c>
      <c r="I12" s="197" t="s">
        <v>71</v>
      </c>
      <c r="J12" s="197" t="s">
        <v>70</v>
      </c>
      <c r="K12" s="197" t="s">
        <v>69</v>
      </c>
      <c r="L12" s="197" t="s">
        <v>68</v>
      </c>
      <c r="M12" s="196" t="s">
        <v>67</v>
      </c>
      <c r="N12" s="196" t="s">
        <v>66</v>
      </c>
      <c r="O12" s="196"/>
      <c r="P12" s="187"/>
      <c r="Q12" s="186"/>
      <c r="S12" s="195"/>
      <c r="T12" s="195"/>
      <c r="U12" s="195"/>
      <c r="V12" s="195"/>
      <c r="W12" s="195"/>
      <c r="X12" s="195"/>
      <c r="Y12" s="195"/>
    </row>
    <row r="13" spans="1:25" ht="85.5" customHeight="1" thickBot="1" x14ac:dyDescent="0.3">
      <c r="A13" s="1035" t="s">
        <v>65</v>
      </c>
      <c r="B13" s="1036"/>
      <c r="C13" s="1037" t="s">
        <v>64</v>
      </c>
      <c r="D13" s="1038"/>
      <c r="E13" s="194" t="s">
        <v>63</v>
      </c>
      <c r="F13" s="193" t="s">
        <v>62</v>
      </c>
      <c r="G13" s="192" t="s">
        <v>21</v>
      </c>
      <c r="H13" s="191" t="s">
        <v>7</v>
      </c>
      <c r="I13" s="190"/>
      <c r="J13" s="190"/>
      <c r="K13" s="190"/>
      <c r="L13" s="190"/>
      <c r="M13" s="189"/>
      <c r="N13" s="189"/>
      <c r="O13" s="188"/>
      <c r="P13" s="187"/>
      <c r="Q13" s="186"/>
    </row>
    <row r="14" spans="1:25" ht="15" customHeight="1" x14ac:dyDescent="0.2">
      <c r="A14" s="1039"/>
      <c r="B14" s="1040"/>
      <c r="C14" s="185"/>
      <c r="D14" s="184"/>
      <c r="E14" s="183"/>
      <c r="F14" s="182"/>
      <c r="G14" s="167">
        <f t="shared" ref="G14:G31" si="0">SUM(I14*$I$10)+(J14*$J$10)+(K14*$K$10)+(L14*$L$10)+(M14*$M$10)+(N14*$N$10)+(O14*$O$10)</f>
        <v>0</v>
      </c>
      <c r="H14" s="143">
        <f t="shared" ref="H14:H31" si="1">SUM(I14:O14)</f>
        <v>0</v>
      </c>
      <c r="I14" s="181"/>
      <c r="J14" s="180"/>
      <c r="K14" s="180"/>
      <c r="L14" s="179"/>
      <c r="M14" s="178"/>
      <c r="N14" s="178"/>
      <c r="O14" s="177"/>
      <c r="Q14" s="63"/>
      <c r="R14" s="160"/>
      <c r="S14" s="162"/>
      <c r="T14" s="160"/>
      <c r="U14" s="160"/>
      <c r="V14" s="160"/>
      <c r="W14" s="161"/>
      <c r="X14" s="160"/>
    </row>
    <row r="15" spans="1:25" ht="15" customHeight="1" x14ac:dyDescent="0.2">
      <c r="A15" s="268"/>
      <c r="B15" s="148"/>
      <c r="C15" s="172"/>
      <c r="D15" s="174"/>
      <c r="E15" s="168"/>
      <c r="F15" s="176"/>
      <c r="G15" s="167">
        <f t="shared" si="0"/>
        <v>0</v>
      </c>
      <c r="H15" s="143">
        <f t="shared" si="1"/>
        <v>0</v>
      </c>
      <c r="I15" s="142"/>
      <c r="J15" s="91"/>
      <c r="K15" s="73"/>
      <c r="L15" s="91"/>
      <c r="M15" s="73"/>
      <c r="N15" s="73"/>
      <c r="O15" s="141"/>
      <c r="Q15" s="63"/>
      <c r="R15" s="160"/>
      <c r="S15" s="162"/>
      <c r="T15" s="160"/>
      <c r="U15" s="160"/>
      <c r="V15" s="160"/>
      <c r="W15" s="161"/>
      <c r="X15" s="160"/>
    </row>
    <row r="16" spans="1:25" ht="15" customHeight="1" x14ac:dyDescent="0.2">
      <c r="A16" s="268"/>
      <c r="B16" s="148"/>
      <c r="C16" s="172"/>
      <c r="D16" s="174"/>
      <c r="E16" s="168"/>
      <c r="F16" s="168"/>
      <c r="G16" s="167">
        <f t="shared" si="0"/>
        <v>0</v>
      </c>
      <c r="H16" s="143">
        <f t="shared" si="1"/>
        <v>0</v>
      </c>
      <c r="I16" s="142"/>
      <c r="J16" s="91"/>
      <c r="K16" s="91"/>
      <c r="L16" s="91"/>
      <c r="M16" s="73"/>
      <c r="N16" s="73"/>
      <c r="O16" s="141"/>
      <c r="Q16" s="63"/>
      <c r="R16" s="160"/>
      <c r="S16" s="162"/>
      <c r="T16" s="160"/>
      <c r="U16" s="160"/>
      <c r="V16" s="160"/>
      <c r="W16" s="161"/>
      <c r="X16" s="160"/>
    </row>
    <row r="17" spans="1:24" ht="15" customHeight="1" x14ac:dyDescent="0.2">
      <c r="A17" s="268"/>
      <c r="B17" s="148"/>
      <c r="C17" s="172"/>
      <c r="D17" s="174"/>
      <c r="E17" s="168"/>
      <c r="F17" s="175"/>
      <c r="G17" s="167">
        <f t="shared" si="0"/>
        <v>0</v>
      </c>
      <c r="H17" s="143">
        <f t="shared" si="1"/>
        <v>0</v>
      </c>
      <c r="I17" s="142"/>
      <c r="J17" s="91"/>
      <c r="K17" s="91"/>
      <c r="L17" s="91"/>
      <c r="M17" s="73"/>
      <c r="N17" s="73"/>
      <c r="O17" s="141"/>
      <c r="Q17" s="63"/>
      <c r="R17" s="160"/>
      <c r="S17" s="162"/>
      <c r="T17" s="160"/>
      <c r="U17" s="160"/>
      <c r="V17" s="160"/>
      <c r="W17" s="161"/>
      <c r="X17" s="160"/>
    </row>
    <row r="18" spans="1:24" ht="15" customHeight="1" x14ac:dyDescent="0.2">
      <c r="A18" s="268"/>
      <c r="B18" s="148"/>
      <c r="C18" s="172"/>
      <c r="D18" s="174"/>
      <c r="E18" s="168"/>
      <c r="F18" s="168"/>
      <c r="G18" s="167">
        <f t="shared" si="0"/>
        <v>0</v>
      </c>
      <c r="H18" s="143">
        <f t="shared" si="1"/>
        <v>0</v>
      </c>
      <c r="I18" s="142"/>
      <c r="J18" s="91"/>
      <c r="K18" s="91"/>
      <c r="L18" s="91"/>
      <c r="M18" s="73"/>
      <c r="N18" s="73"/>
      <c r="O18" s="141"/>
      <c r="Q18" s="63"/>
      <c r="R18" s="160"/>
      <c r="S18" s="162"/>
      <c r="T18" s="160"/>
      <c r="U18" s="160"/>
      <c r="V18" s="160"/>
      <c r="W18" s="161"/>
      <c r="X18" s="160"/>
    </row>
    <row r="19" spans="1:24" ht="15" customHeight="1" x14ac:dyDescent="0.2">
      <c r="A19" s="268"/>
      <c r="B19" s="148"/>
      <c r="C19" s="172"/>
      <c r="D19" s="174"/>
      <c r="E19" s="168"/>
      <c r="F19" s="168"/>
      <c r="G19" s="167">
        <f t="shared" si="0"/>
        <v>0</v>
      </c>
      <c r="H19" s="143">
        <f t="shared" si="1"/>
        <v>0</v>
      </c>
      <c r="I19" s="142"/>
      <c r="J19" s="91"/>
      <c r="K19" s="91"/>
      <c r="L19" s="91"/>
      <c r="M19" s="73"/>
      <c r="N19" s="73"/>
      <c r="O19" s="141"/>
      <c r="Q19" s="63"/>
      <c r="R19" s="160"/>
      <c r="S19" s="162"/>
      <c r="T19" s="160"/>
      <c r="U19" s="160"/>
      <c r="V19" s="160"/>
      <c r="W19" s="161"/>
      <c r="X19" s="160"/>
    </row>
    <row r="20" spans="1:24" ht="15" customHeight="1" x14ac:dyDescent="0.2">
      <c r="A20" s="268" t="s">
        <v>3</v>
      </c>
      <c r="B20" s="148"/>
      <c r="C20" s="172"/>
      <c r="D20" s="173"/>
      <c r="E20" s="168"/>
      <c r="F20" s="168"/>
      <c r="G20" s="167">
        <f t="shared" si="0"/>
        <v>0</v>
      </c>
      <c r="H20" s="143">
        <f t="shared" si="1"/>
        <v>0</v>
      </c>
      <c r="I20" s="142"/>
      <c r="J20" s="91"/>
      <c r="K20" s="91"/>
      <c r="L20" s="91"/>
      <c r="M20" s="73"/>
      <c r="N20" s="73"/>
      <c r="O20" s="141"/>
      <c r="Q20" s="63"/>
      <c r="R20" s="160"/>
      <c r="S20" s="162"/>
      <c r="T20" s="160"/>
      <c r="U20" s="160"/>
      <c r="V20" s="160"/>
      <c r="W20" s="161"/>
      <c r="X20" s="160"/>
    </row>
    <row r="21" spans="1:24" ht="15" customHeight="1" x14ac:dyDescent="0.2">
      <c r="A21" s="268"/>
      <c r="B21" s="148"/>
      <c r="C21" s="1041"/>
      <c r="D21" s="1042"/>
      <c r="E21" s="168"/>
      <c r="F21" s="168"/>
      <c r="G21" s="167">
        <f t="shared" si="0"/>
        <v>0</v>
      </c>
      <c r="H21" s="143">
        <f t="shared" si="1"/>
        <v>0</v>
      </c>
      <c r="I21" s="142"/>
      <c r="J21" s="91"/>
      <c r="K21" s="91"/>
      <c r="L21" s="91"/>
      <c r="M21" s="73"/>
      <c r="N21" s="73"/>
      <c r="O21" s="141"/>
      <c r="Q21" s="63"/>
      <c r="R21" s="160"/>
      <c r="S21" s="162"/>
      <c r="T21" s="160"/>
      <c r="U21" s="160"/>
      <c r="V21" s="160"/>
      <c r="W21" s="161"/>
      <c r="X21" s="160"/>
    </row>
    <row r="22" spans="1:24" ht="15" customHeight="1" x14ac:dyDescent="0.2">
      <c r="A22" s="268"/>
      <c r="B22" s="148"/>
      <c r="C22" s="172"/>
      <c r="D22" s="173"/>
      <c r="E22" s="168"/>
      <c r="F22" s="168"/>
      <c r="G22" s="167">
        <f t="shared" si="0"/>
        <v>0</v>
      </c>
      <c r="H22" s="143">
        <f t="shared" si="1"/>
        <v>0</v>
      </c>
      <c r="I22" s="142"/>
      <c r="J22" s="91"/>
      <c r="K22" s="91"/>
      <c r="L22" s="91"/>
      <c r="M22" s="73"/>
      <c r="N22" s="73"/>
      <c r="O22" s="141"/>
      <c r="Q22" s="63"/>
      <c r="R22" s="160"/>
      <c r="S22" s="162"/>
      <c r="T22" s="160"/>
      <c r="U22" s="160"/>
      <c r="V22" s="160"/>
      <c r="W22" s="161"/>
      <c r="X22" s="160"/>
    </row>
    <row r="23" spans="1:24" ht="15" customHeight="1" x14ac:dyDescent="0.2">
      <c r="A23" s="268"/>
      <c r="B23" s="148"/>
      <c r="C23" s="172"/>
      <c r="D23" s="173"/>
      <c r="E23" s="168"/>
      <c r="F23" s="168"/>
      <c r="G23" s="167">
        <f t="shared" si="0"/>
        <v>0</v>
      </c>
      <c r="H23" s="143">
        <f t="shared" si="1"/>
        <v>0</v>
      </c>
      <c r="I23" s="142"/>
      <c r="J23" s="91"/>
      <c r="K23" s="91"/>
      <c r="L23" s="91"/>
      <c r="M23" s="73"/>
      <c r="N23" s="73"/>
      <c r="O23" s="141"/>
      <c r="Q23" s="63"/>
      <c r="R23" s="160"/>
      <c r="S23" s="162"/>
      <c r="T23" s="160"/>
      <c r="U23" s="160"/>
      <c r="V23" s="160"/>
      <c r="W23" s="161"/>
      <c r="X23" s="160"/>
    </row>
    <row r="24" spans="1:24" ht="15" customHeight="1" x14ac:dyDescent="0.2">
      <c r="A24" s="268"/>
      <c r="B24" s="148"/>
      <c r="C24" s="172"/>
      <c r="D24" s="173"/>
      <c r="E24" s="168"/>
      <c r="F24" s="168"/>
      <c r="G24" s="167">
        <f t="shared" si="0"/>
        <v>0</v>
      </c>
      <c r="H24" s="143">
        <f t="shared" si="1"/>
        <v>0</v>
      </c>
      <c r="I24" s="142"/>
      <c r="J24" s="91"/>
      <c r="K24" s="91"/>
      <c r="L24" s="91"/>
      <c r="M24" s="73"/>
      <c r="N24" s="73"/>
      <c r="O24" s="141"/>
      <c r="Q24" s="63"/>
      <c r="R24" s="160"/>
      <c r="S24" s="162"/>
      <c r="T24" s="160"/>
      <c r="U24" s="160"/>
      <c r="V24" s="160"/>
      <c r="W24" s="161"/>
      <c r="X24" s="160"/>
    </row>
    <row r="25" spans="1:24" ht="15" customHeight="1" x14ac:dyDescent="0.2">
      <c r="A25" s="268"/>
      <c r="B25" s="148"/>
      <c r="C25" s="172"/>
      <c r="D25" s="173"/>
      <c r="E25" s="168"/>
      <c r="F25" s="168"/>
      <c r="G25" s="167">
        <f t="shared" si="0"/>
        <v>0</v>
      </c>
      <c r="H25" s="143">
        <f t="shared" si="1"/>
        <v>0</v>
      </c>
      <c r="I25" s="142"/>
      <c r="J25" s="91"/>
      <c r="K25" s="91"/>
      <c r="L25" s="91"/>
      <c r="M25" s="73"/>
      <c r="N25" s="73"/>
      <c r="O25" s="141"/>
      <c r="Q25" s="63"/>
      <c r="R25" s="160"/>
      <c r="S25" s="162"/>
      <c r="T25" s="160"/>
      <c r="U25" s="160"/>
      <c r="V25" s="160"/>
      <c r="W25" s="161"/>
      <c r="X25" s="160"/>
    </row>
    <row r="26" spans="1:24" ht="15" customHeight="1" x14ac:dyDescent="0.2">
      <c r="A26" s="268"/>
      <c r="B26" s="148"/>
      <c r="C26" s="172"/>
      <c r="D26" s="173"/>
      <c r="E26" s="168"/>
      <c r="F26" s="168"/>
      <c r="G26" s="167">
        <f t="shared" si="0"/>
        <v>0</v>
      </c>
      <c r="H26" s="143">
        <f t="shared" si="1"/>
        <v>0</v>
      </c>
      <c r="I26" s="142"/>
      <c r="J26" s="91"/>
      <c r="K26" s="91"/>
      <c r="L26" s="91"/>
      <c r="M26" s="73"/>
      <c r="N26" s="73"/>
      <c r="O26" s="141"/>
      <c r="Q26" s="63"/>
      <c r="R26" s="160"/>
      <c r="S26" s="162"/>
      <c r="T26" s="160"/>
      <c r="U26" s="160"/>
      <c r="V26" s="160"/>
      <c r="W26" s="161"/>
      <c r="X26" s="160"/>
    </row>
    <row r="27" spans="1:24" ht="15" customHeight="1" x14ac:dyDescent="0.2">
      <c r="A27" s="268"/>
      <c r="B27" s="148"/>
      <c r="C27" s="236"/>
      <c r="D27" s="171"/>
      <c r="E27" s="168"/>
      <c r="F27" s="168"/>
      <c r="G27" s="167">
        <f t="shared" si="0"/>
        <v>0</v>
      </c>
      <c r="H27" s="143">
        <f t="shared" si="1"/>
        <v>0</v>
      </c>
      <c r="I27" s="142"/>
      <c r="J27" s="91"/>
      <c r="K27" s="91"/>
      <c r="L27" s="91"/>
      <c r="M27" s="73"/>
      <c r="N27" s="73"/>
      <c r="O27" s="141"/>
      <c r="Q27" s="63"/>
      <c r="R27" s="160"/>
      <c r="S27" s="162"/>
      <c r="T27" s="160"/>
      <c r="U27" s="160"/>
      <c r="V27" s="160"/>
      <c r="W27" s="161"/>
      <c r="X27" s="160"/>
    </row>
    <row r="28" spans="1:24" ht="15" customHeight="1" x14ac:dyDescent="0.2">
      <c r="A28" s="268"/>
      <c r="B28" s="148"/>
      <c r="C28" s="236"/>
      <c r="D28" s="171"/>
      <c r="E28" s="168"/>
      <c r="F28" s="168"/>
      <c r="G28" s="167">
        <f t="shared" si="0"/>
        <v>0</v>
      </c>
      <c r="H28" s="143">
        <f t="shared" si="1"/>
        <v>0</v>
      </c>
      <c r="I28" s="142"/>
      <c r="J28" s="91"/>
      <c r="K28" s="91"/>
      <c r="L28" s="91"/>
      <c r="M28" s="73"/>
      <c r="N28" s="73"/>
      <c r="O28" s="141"/>
      <c r="Q28" s="63"/>
      <c r="R28" s="160"/>
      <c r="S28" s="162"/>
      <c r="T28" s="160"/>
      <c r="U28" s="160"/>
      <c r="V28" s="160"/>
      <c r="W28" s="161"/>
      <c r="X28" s="160"/>
    </row>
    <row r="29" spans="1:24" ht="15" customHeight="1" x14ac:dyDescent="0.2">
      <c r="A29" s="268"/>
      <c r="B29" s="148"/>
      <c r="C29" s="172"/>
      <c r="D29" s="171"/>
      <c r="E29" s="168"/>
      <c r="F29" s="168"/>
      <c r="G29" s="167">
        <f t="shared" si="0"/>
        <v>0</v>
      </c>
      <c r="H29" s="143">
        <f t="shared" si="1"/>
        <v>0</v>
      </c>
      <c r="I29" s="166"/>
      <c r="J29" s="165"/>
      <c r="K29" s="91"/>
      <c r="L29" s="165"/>
      <c r="M29" s="164"/>
      <c r="N29" s="164"/>
      <c r="O29" s="163"/>
      <c r="Q29" s="63"/>
      <c r="R29" s="160"/>
      <c r="S29" s="162"/>
      <c r="T29" s="160"/>
      <c r="U29" s="160"/>
      <c r="V29" s="160"/>
      <c r="W29" s="161"/>
      <c r="X29" s="160"/>
    </row>
    <row r="30" spans="1:24" ht="15" customHeight="1" x14ac:dyDescent="0.2">
      <c r="A30" s="268"/>
      <c r="B30" s="148"/>
      <c r="C30" s="172"/>
      <c r="D30" s="171"/>
      <c r="E30" s="168"/>
      <c r="F30" s="168"/>
      <c r="G30" s="167">
        <f t="shared" si="0"/>
        <v>0</v>
      </c>
      <c r="H30" s="143">
        <f t="shared" si="1"/>
        <v>0</v>
      </c>
      <c r="I30" s="166"/>
      <c r="J30" s="165"/>
      <c r="K30" s="91"/>
      <c r="L30" s="165"/>
      <c r="M30" s="164"/>
      <c r="N30" s="164"/>
      <c r="O30" s="163"/>
      <c r="Q30" s="63"/>
      <c r="R30" s="160"/>
      <c r="S30" s="162"/>
      <c r="T30" s="160"/>
      <c r="U30" s="160"/>
      <c r="V30" s="160"/>
      <c r="W30" s="161"/>
      <c r="X30" s="160"/>
    </row>
    <row r="31" spans="1:24" ht="15" customHeight="1" x14ac:dyDescent="0.2">
      <c r="A31" s="268"/>
      <c r="B31" s="148"/>
      <c r="C31" s="172"/>
      <c r="D31" s="171"/>
      <c r="E31" s="168"/>
      <c r="F31" s="168"/>
      <c r="G31" s="167">
        <f t="shared" si="0"/>
        <v>0</v>
      </c>
      <c r="H31" s="143">
        <f t="shared" si="1"/>
        <v>0</v>
      </c>
      <c r="I31" s="166"/>
      <c r="J31" s="165"/>
      <c r="K31" s="91"/>
      <c r="L31" s="165"/>
      <c r="M31" s="164"/>
      <c r="N31" s="164"/>
      <c r="O31" s="163"/>
      <c r="Q31" s="63"/>
      <c r="R31" s="160"/>
      <c r="S31" s="162"/>
      <c r="T31" s="160"/>
      <c r="U31" s="160"/>
      <c r="V31" s="160"/>
      <c r="W31" s="161"/>
      <c r="X31" s="160"/>
    </row>
    <row r="32" spans="1:24" ht="15" customHeight="1" x14ac:dyDescent="0.2">
      <c r="A32" s="268"/>
      <c r="B32" s="148"/>
      <c r="C32" s="170"/>
      <c r="D32" s="169"/>
      <c r="E32" s="168"/>
      <c r="F32" s="168"/>
      <c r="G32" s="167"/>
      <c r="H32" s="143"/>
      <c r="I32" s="166"/>
      <c r="J32" s="165"/>
      <c r="K32" s="165"/>
      <c r="L32" s="165"/>
      <c r="M32" s="164"/>
      <c r="N32" s="164"/>
      <c r="O32" s="163"/>
      <c r="Q32" s="63"/>
      <c r="R32" s="160"/>
      <c r="S32" s="162"/>
      <c r="T32" s="160"/>
      <c r="U32" s="160"/>
      <c r="V32" s="160"/>
      <c r="W32" s="161"/>
      <c r="X32" s="160"/>
    </row>
    <row r="33" spans="1:30" ht="15" customHeight="1" x14ac:dyDescent="0.25">
      <c r="A33" s="159"/>
      <c r="B33" s="158"/>
      <c r="C33" s="122" t="s">
        <v>8</v>
      </c>
      <c r="D33" s="137"/>
      <c r="E33" s="120">
        <f>SUM(F33*$E$12)</f>
        <v>0</v>
      </c>
      <c r="F33" s="120">
        <f>SUM(G33*$F$12)</f>
        <v>0</v>
      </c>
      <c r="G33" s="136">
        <f>SUM(I33*$I$10)+(J33*$J$10)+(K33*$K$10)+(L33*$L$10)+(M33*$M$10)+(N33*$N$10)+(O33*$O$10)</f>
        <v>0</v>
      </c>
      <c r="H33" s="135">
        <f>SUM(I33:O33)</f>
        <v>0</v>
      </c>
      <c r="I33" s="157">
        <f t="shared" ref="I33:O33" si="2">SUM(I14:I32)</f>
        <v>0</v>
      </c>
      <c r="J33" s="157">
        <f t="shared" si="2"/>
        <v>0</v>
      </c>
      <c r="K33" s="157">
        <f t="shared" si="2"/>
        <v>0</v>
      </c>
      <c r="L33" s="157">
        <f t="shared" si="2"/>
        <v>0</v>
      </c>
      <c r="M33" s="157">
        <f t="shared" si="2"/>
        <v>0</v>
      </c>
      <c r="N33" s="157">
        <f t="shared" si="2"/>
        <v>0</v>
      </c>
      <c r="O33" s="157">
        <f t="shared" si="2"/>
        <v>0</v>
      </c>
      <c r="R33" s="140"/>
    </row>
    <row r="34" spans="1:30" ht="15" customHeight="1" x14ac:dyDescent="0.25">
      <c r="A34" s="124"/>
      <c r="B34" s="123"/>
      <c r="C34" s="156"/>
      <c r="D34" s="155"/>
      <c r="E34" s="155"/>
      <c r="F34" s="155"/>
      <c r="G34" s="154"/>
      <c r="H34" s="154"/>
      <c r="I34" s="154"/>
      <c r="J34" s="154"/>
      <c r="K34" s="154"/>
      <c r="L34" s="154"/>
      <c r="M34" s="153"/>
      <c r="N34" s="153"/>
      <c r="O34" s="152"/>
      <c r="Q34" s="63"/>
      <c r="R34" s="151"/>
      <c r="S34" s="150"/>
      <c r="T34" s="150"/>
      <c r="U34" s="150"/>
    </row>
    <row r="35" spans="1:30" ht="15" customHeight="1" x14ac:dyDescent="0.25">
      <c r="A35" s="92"/>
      <c r="B35" s="148"/>
      <c r="C35" s="147" t="s">
        <v>61</v>
      </c>
      <c r="D35" s="146"/>
      <c r="E35" s="145">
        <f>SUM(F35*$E$12)</f>
        <v>0</v>
      </c>
      <c r="F35" s="145">
        <f>SUM(G35*$F$12)</f>
        <v>0</v>
      </c>
      <c r="G35" s="144">
        <f>SUM(I35*$I$10)+(J35*$J$10)+(K35*$K$10)+(L35*$L$10)+(M35*$M$10)+(N35*$N$10)+(O35*$O$10)</f>
        <v>0</v>
      </c>
      <c r="H35" s="143">
        <f>SUM(I35:O35)</f>
        <v>0</v>
      </c>
      <c r="I35" s="142"/>
      <c r="J35" s="91"/>
      <c r="K35" s="91"/>
      <c r="L35" s="91"/>
      <c r="M35" s="73"/>
      <c r="N35" s="73"/>
      <c r="O35" s="141"/>
      <c r="Q35" s="149"/>
    </row>
    <row r="36" spans="1:30" ht="15" customHeight="1" x14ac:dyDescent="0.25">
      <c r="A36" s="92"/>
      <c r="B36" s="148"/>
      <c r="C36" s="147" t="s">
        <v>60</v>
      </c>
      <c r="D36" s="146"/>
      <c r="E36" s="145">
        <f>SUM(F36*$E$12)</f>
        <v>0</v>
      </c>
      <c r="F36" s="145">
        <f>SUM(G36*$F$12)</f>
        <v>0</v>
      </c>
      <c r="G36" s="144">
        <f>SUM(I36*$I$10)+(J36*$J$10)+(K36*$K$10)+(L36*$L$10)+(M36*$M$10)+(N36*$N$10)+(O36*$O$10)</f>
        <v>0</v>
      </c>
      <c r="H36" s="143">
        <f>SUM(I36:O36)</f>
        <v>0</v>
      </c>
      <c r="I36" s="142"/>
      <c r="J36" s="91"/>
      <c r="K36" s="91"/>
      <c r="L36" s="91"/>
      <c r="M36" s="73"/>
      <c r="N36" s="73"/>
      <c r="O36" s="141"/>
      <c r="Q36" s="63"/>
      <c r="R36" s="140"/>
    </row>
    <row r="37" spans="1:30" ht="15" customHeight="1" x14ac:dyDescent="0.25">
      <c r="A37" s="139"/>
      <c r="B37" s="138"/>
      <c r="C37" s="122" t="s">
        <v>59</v>
      </c>
      <c r="D37" s="137"/>
      <c r="E37" s="120">
        <f>SUM(F37*$E$12)</f>
        <v>0</v>
      </c>
      <c r="F37" s="120">
        <f>SUM(G37*$F$12)</f>
        <v>0</v>
      </c>
      <c r="G37" s="136">
        <f>SUM(I37*$I$10)+(J37*$J$10)+(K37*$K$10)+(L37*$L$10)+(M37*$M$10)+(N37*$N$10)+(O37*$O$10)</f>
        <v>0</v>
      </c>
      <c r="H37" s="135">
        <f t="shared" ref="H37:O37" si="3">SUM(H35:H36)</f>
        <v>0</v>
      </c>
      <c r="I37" s="135">
        <f t="shared" si="3"/>
        <v>0</v>
      </c>
      <c r="J37" s="135">
        <f t="shared" si="3"/>
        <v>0</v>
      </c>
      <c r="K37" s="135">
        <f t="shared" si="3"/>
        <v>0</v>
      </c>
      <c r="L37" s="135">
        <f t="shared" si="3"/>
        <v>0</v>
      </c>
      <c r="M37" s="135">
        <f t="shared" si="3"/>
        <v>0</v>
      </c>
      <c r="N37" s="135">
        <f t="shared" si="3"/>
        <v>0</v>
      </c>
      <c r="O37" s="135">
        <f t="shared" si="3"/>
        <v>0</v>
      </c>
    </row>
    <row r="38" spans="1:30" ht="15" customHeight="1" x14ac:dyDescent="0.25">
      <c r="A38" s="134"/>
      <c r="B38" s="133"/>
      <c r="C38" s="132"/>
      <c r="D38" s="131"/>
      <c r="E38" s="129"/>
      <c r="F38" s="130"/>
      <c r="G38" s="129"/>
      <c r="H38" s="127"/>
      <c r="I38" s="128"/>
      <c r="J38" s="127"/>
      <c r="K38" s="127"/>
      <c r="L38" s="127"/>
      <c r="M38" s="126"/>
      <c r="N38" s="126"/>
      <c r="O38" s="125"/>
    </row>
    <row r="39" spans="1:30" ht="15" customHeight="1" thickBot="1" x14ac:dyDescent="0.3">
      <c r="A39" s="124"/>
      <c r="B39" s="123"/>
      <c r="C39" s="122" t="s">
        <v>24</v>
      </c>
      <c r="D39" s="121"/>
      <c r="E39" s="120">
        <f t="shared" ref="E39:O39" si="4">SUM(E33+E37)</f>
        <v>0</v>
      </c>
      <c r="F39" s="120">
        <f t="shared" si="4"/>
        <v>0</v>
      </c>
      <c r="G39" s="120">
        <f t="shared" si="4"/>
        <v>0</v>
      </c>
      <c r="H39" s="120">
        <f t="shared" si="4"/>
        <v>0</v>
      </c>
      <c r="I39" s="120">
        <f t="shared" si="4"/>
        <v>0</v>
      </c>
      <c r="J39" s="120">
        <f t="shared" si="4"/>
        <v>0</v>
      </c>
      <c r="K39" s="120">
        <f t="shared" si="4"/>
        <v>0</v>
      </c>
      <c r="L39" s="120">
        <f t="shared" si="4"/>
        <v>0</v>
      </c>
      <c r="M39" s="120">
        <f t="shared" si="4"/>
        <v>0</v>
      </c>
      <c r="N39" s="120">
        <f t="shared" si="4"/>
        <v>0</v>
      </c>
      <c r="O39" s="120">
        <f t="shared" si="4"/>
        <v>0</v>
      </c>
    </row>
    <row r="40" spans="1:30" ht="13.5" hidden="1" thickBot="1" x14ac:dyDescent="0.25">
      <c r="A40" s="119"/>
      <c r="B40" s="269"/>
      <c r="C40" s="118" t="s">
        <v>9</v>
      </c>
      <c r="D40" s="117"/>
      <c r="E40" s="117"/>
      <c r="F40" s="117"/>
      <c r="G40" s="117"/>
      <c r="H40" s="116" t="e">
        <f>#REF!+#REF!</f>
        <v>#REF!</v>
      </c>
      <c r="I40" s="115"/>
      <c r="J40" s="115"/>
      <c r="K40" s="115"/>
      <c r="L40" s="115"/>
      <c r="M40" s="115"/>
      <c r="N40" s="115"/>
      <c r="O40" s="114"/>
    </row>
    <row r="41" spans="1:30" ht="13.5" hidden="1" thickBot="1" x14ac:dyDescent="0.25">
      <c r="A41" s="113"/>
      <c r="B41" s="112"/>
      <c r="C41" s="111" t="s">
        <v>10</v>
      </c>
      <c r="D41" s="110"/>
      <c r="E41" s="110"/>
      <c r="F41" s="110"/>
      <c r="G41" s="110"/>
      <c r="H41" s="109"/>
      <c r="I41" s="108" t="e">
        <f>(#REF!+#REF!)*100</f>
        <v>#REF!</v>
      </c>
      <c r="J41" s="108" t="e">
        <f>(#REF!+#REF!)*100</f>
        <v>#REF!</v>
      </c>
      <c r="K41" s="108" t="e">
        <f>(#REF!+#REF!)*100</f>
        <v>#REF!</v>
      </c>
      <c r="L41" s="108" t="e">
        <f>(#REF!+#REF!)*168</f>
        <v>#REF!</v>
      </c>
      <c r="M41" s="108" t="e">
        <f>(#REF!+#REF!)*48</f>
        <v>#REF!</v>
      </c>
      <c r="N41" s="107" t="e">
        <f>(#REF!+#REF!)*36</f>
        <v>#REF!</v>
      </c>
      <c r="O41" s="106" t="e">
        <f>(#REF!+#REF!)*36</f>
        <v>#REF!</v>
      </c>
    </row>
    <row r="42" spans="1:30" ht="58.5" customHeight="1" thickTop="1" x14ac:dyDescent="0.25">
      <c r="A42" s="105" t="s">
        <v>11</v>
      </c>
      <c r="B42" s="104" t="s">
        <v>12</v>
      </c>
      <c r="C42" s="103" t="s">
        <v>13</v>
      </c>
      <c r="D42" s="101" t="s">
        <v>14</v>
      </c>
      <c r="E42" s="101"/>
      <c r="F42" s="101"/>
      <c r="G42" s="101"/>
      <c r="H42" s="101"/>
      <c r="I42" s="102" t="s">
        <v>3</v>
      </c>
      <c r="J42" s="101"/>
      <c r="K42" s="100"/>
      <c r="L42" s="100"/>
      <c r="M42" s="100"/>
      <c r="N42" s="99" t="s">
        <v>15</v>
      </c>
      <c r="O42" s="98" t="s">
        <v>16</v>
      </c>
      <c r="Q42" s="59"/>
      <c r="R42" s="59"/>
      <c r="S42" s="83"/>
      <c r="X42" s="83"/>
      <c r="Y42" s="83"/>
      <c r="Z42" s="83"/>
      <c r="AA42" s="83"/>
      <c r="AB42" s="83"/>
      <c r="AC42" s="83"/>
      <c r="AD42" s="59"/>
    </row>
    <row r="43" spans="1:30" ht="15" customHeight="1" x14ac:dyDescent="0.2">
      <c r="A43" s="268"/>
      <c r="B43" s="73"/>
      <c r="C43" s="94" t="s">
        <v>50</v>
      </c>
      <c r="D43" s="82"/>
      <c r="E43" s="70">
        <f t="shared" ref="E43:E75" si="5">SUM(F43*$E$12)</f>
        <v>0</v>
      </c>
      <c r="F43" s="70">
        <f t="shared" ref="F43:F75" si="6">SUM(G43*$F$12)</f>
        <v>0</v>
      </c>
      <c r="G43" s="70">
        <f t="shared" ref="G43:G75" si="7">SUM(O43*N43)</f>
        <v>0</v>
      </c>
      <c r="H43" s="264"/>
      <c r="I43" s="81"/>
      <c r="J43" s="79"/>
      <c r="K43" s="80"/>
      <c r="L43" s="79"/>
      <c r="M43" s="71"/>
      <c r="N43" s="70"/>
      <c r="O43" s="88">
        <v>3000</v>
      </c>
      <c r="Q43" s="59"/>
      <c r="X43" s="97"/>
      <c r="Y43" s="96"/>
      <c r="Z43" s="96"/>
      <c r="AA43" s="96"/>
      <c r="AB43" s="96"/>
      <c r="AC43" s="96"/>
      <c r="AD43" s="59"/>
    </row>
    <row r="44" spans="1:30" ht="15" customHeight="1" x14ac:dyDescent="0.2">
      <c r="A44" s="268"/>
      <c r="B44" s="73"/>
      <c r="C44" s="94" t="s">
        <v>37</v>
      </c>
      <c r="D44" s="82"/>
      <c r="E44" s="70">
        <f t="shared" si="5"/>
        <v>0</v>
      </c>
      <c r="F44" s="70">
        <f t="shared" si="6"/>
        <v>0</v>
      </c>
      <c r="G44" s="70">
        <f t="shared" si="7"/>
        <v>0</v>
      </c>
      <c r="H44" s="264"/>
      <c r="I44" s="95"/>
      <c r="J44" s="95"/>
      <c r="K44" s="70"/>
      <c r="L44" s="79"/>
      <c r="M44" s="71"/>
      <c r="N44" s="70"/>
      <c r="O44" s="75">
        <v>500</v>
      </c>
      <c r="Q44" s="59"/>
      <c r="X44" s="97"/>
      <c r="Y44" s="96"/>
      <c r="Z44" s="96"/>
      <c r="AA44" s="96"/>
      <c r="AB44" s="96"/>
      <c r="AC44" s="96"/>
      <c r="AD44" s="59"/>
    </row>
    <row r="45" spans="1:30" ht="15" customHeight="1" x14ac:dyDescent="0.2">
      <c r="A45" s="92"/>
      <c r="B45" s="91"/>
      <c r="C45" s="94" t="s">
        <v>44</v>
      </c>
      <c r="D45" s="82"/>
      <c r="E45" s="70">
        <f t="shared" si="5"/>
        <v>0</v>
      </c>
      <c r="F45" s="70">
        <f t="shared" si="6"/>
        <v>0</v>
      </c>
      <c r="G45" s="70">
        <f t="shared" si="7"/>
        <v>0</v>
      </c>
      <c r="H45" s="264"/>
      <c r="I45" s="95"/>
      <c r="J45" s="95"/>
      <c r="K45" s="70"/>
      <c r="L45" s="79"/>
      <c r="M45" s="71"/>
      <c r="N45" s="70"/>
      <c r="O45" s="75">
        <v>250</v>
      </c>
      <c r="Q45" s="59"/>
      <c r="X45" s="83"/>
      <c r="Y45" s="83"/>
      <c r="Z45" s="83"/>
      <c r="AA45" s="83"/>
      <c r="AB45" s="83"/>
      <c r="AC45" s="60"/>
      <c r="AD45" s="59"/>
    </row>
    <row r="46" spans="1:30" ht="15" customHeight="1" x14ac:dyDescent="0.2">
      <c r="A46" s="92"/>
      <c r="B46" s="91"/>
      <c r="C46" s="94" t="s">
        <v>36</v>
      </c>
      <c r="D46" s="82"/>
      <c r="E46" s="70">
        <f t="shared" si="5"/>
        <v>0</v>
      </c>
      <c r="F46" s="70">
        <f t="shared" si="6"/>
        <v>0</v>
      </c>
      <c r="G46" s="70">
        <f t="shared" si="7"/>
        <v>0</v>
      </c>
      <c r="H46" s="264"/>
      <c r="I46" s="81"/>
      <c r="J46" s="79"/>
      <c r="K46" s="80"/>
      <c r="L46" s="79"/>
      <c r="M46" s="71"/>
      <c r="N46" s="70"/>
      <c r="O46" s="88">
        <v>700</v>
      </c>
      <c r="Q46" s="59"/>
      <c r="X46" s="83"/>
      <c r="Y46" s="83"/>
      <c r="Z46" s="83"/>
      <c r="AA46" s="83"/>
      <c r="AB46" s="83"/>
      <c r="AC46" s="60"/>
      <c r="AD46" s="59"/>
    </row>
    <row r="47" spans="1:30" ht="15" customHeight="1" x14ac:dyDescent="0.2">
      <c r="A47" s="268"/>
      <c r="B47" s="73"/>
      <c r="C47" s="262" t="s">
        <v>35</v>
      </c>
      <c r="D47" s="82"/>
      <c r="E47" s="70">
        <f t="shared" si="5"/>
        <v>0</v>
      </c>
      <c r="F47" s="70">
        <f t="shared" si="6"/>
        <v>0</v>
      </c>
      <c r="G47" s="70">
        <f t="shared" si="7"/>
        <v>0</v>
      </c>
      <c r="H47" s="264"/>
      <c r="I47" s="81"/>
      <c r="J47" s="79"/>
      <c r="K47" s="80"/>
      <c r="L47" s="79"/>
      <c r="M47" s="71"/>
      <c r="N47" s="70"/>
      <c r="O47" s="88">
        <v>600</v>
      </c>
      <c r="Q47" s="59"/>
      <c r="X47" s="60"/>
      <c r="Y47" s="60"/>
      <c r="Z47" s="60"/>
      <c r="AA47" s="60"/>
      <c r="AB47" s="60"/>
      <c r="AC47" s="60"/>
      <c r="AD47" s="59"/>
    </row>
    <row r="48" spans="1:30" ht="15" customHeight="1" x14ac:dyDescent="0.2">
      <c r="A48" s="268"/>
      <c r="B48" s="73"/>
      <c r="C48" s="1029" t="s">
        <v>31</v>
      </c>
      <c r="D48" s="1030"/>
      <c r="E48" s="70">
        <f t="shared" si="5"/>
        <v>0</v>
      </c>
      <c r="F48" s="70">
        <f t="shared" si="6"/>
        <v>0</v>
      </c>
      <c r="G48" s="70">
        <f t="shared" si="7"/>
        <v>0</v>
      </c>
      <c r="H48" s="264"/>
      <c r="I48" s="81"/>
      <c r="J48" s="79"/>
      <c r="K48" s="80"/>
      <c r="L48" s="79"/>
      <c r="M48" s="71"/>
      <c r="N48" s="70"/>
      <c r="O48" s="88">
        <v>400</v>
      </c>
      <c r="Q48" s="59"/>
      <c r="X48" s="60"/>
      <c r="Y48" s="60"/>
      <c r="Z48" s="60"/>
      <c r="AA48" s="60"/>
      <c r="AB48" s="60"/>
      <c r="AC48" s="60"/>
      <c r="AD48" s="59"/>
    </row>
    <row r="49" spans="1:30" ht="15" customHeight="1" x14ac:dyDescent="0.2">
      <c r="A49" s="268"/>
      <c r="B49" s="73"/>
      <c r="C49" s="262" t="s">
        <v>32</v>
      </c>
      <c r="D49" s="82"/>
      <c r="E49" s="70">
        <f t="shared" si="5"/>
        <v>0</v>
      </c>
      <c r="F49" s="70">
        <f t="shared" si="6"/>
        <v>0</v>
      </c>
      <c r="G49" s="70">
        <f t="shared" si="7"/>
        <v>0</v>
      </c>
      <c r="H49" s="264"/>
      <c r="I49" s="81"/>
      <c r="J49" s="79"/>
      <c r="K49" s="80"/>
      <c r="L49" s="79"/>
      <c r="M49" s="71"/>
      <c r="N49" s="70"/>
      <c r="O49" s="88">
        <v>260</v>
      </c>
      <c r="Q49" s="59"/>
      <c r="X49" s="60"/>
      <c r="Y49" s="60"/>
      <c r="Z49" s="60"/>
      <c r="AA49" s="60"/>
      <c r="AB49" s="60"/>
      <c r="AC49" s="60"/>
      <c r="AD49" s="59"/>
    </row>
    <row r="50" spans="1:30" ht="15" customHeight="1" x14ac:dyDescent="0.2">
      <c r="A50" s="268"/>
      <c r="B50" s="73"/>
      <c r="C50" s="87" t="s">
        <v>33</v>
      </c>
      <c r="D50" s="71"/>
      <c r="E50" s="70">
        <f t="shared" si="5"/>
        <v>0</v>
      </c>
      <c r="F50" s="70">
        <f t="shared" si="6"/>
        <v>0</v>
      </c>
      <c r="G50" s="70">
        <f t="shared" si="7"/>
        <v>0</v>
      </c>
      <c r="H50" s="264"/>
      <c r="I50" s="81"/>
      <c r="J50" s="79"/>
      <c r="K50" s="80"/>
      <c r="L50" s="79"/>
      <c r="M50" s="71"/>
      <c r="N50" s="70"/>
      <c r="O50" s="75">
        <v>130</v>
      </c>
      <c r="Q50" s="59"/>
      <c r="X50" s="60"/>
      <c r="Y50" s="60"/>
      <c r="Z50" s="60"/>
      <c r="AA50" s="60"/>
      <c r="AB50" s="60"/>
      <c r="AC50" s="60"/>
      <c r="AD50" s="59"/>
    </row>
    <row r="51" spans="1:30" ht="15" customHeight="1" x14ac:dyDescent="0.2">
      <c r="A51" s="268"/>
      <c r="B51" s="73"/>
      <c r="C51" s="87" t="s">
        <v>30</v>
      </c>
      <c r="D51" s="71"/>
      <c r="E51" s="70">
        <f t="shared" si="5"/>
        <v>0</v>
      </c>
      <c r="F51" s="70">
        <f t="shared" si="6"/>
        <v>0</v>
      </c>
      <c r="G51" s="70">
        <f t="shared" si="7"/>
        <v>0</v>
      </c>
      <c r="H51" s="264"/>
      <c r="I51" s="81"/>
      <c r="J51" s="79"/>
      <c r="K51" s="80"/>
      <c r="L51" s="79"/>
      <c r="M51" s="71"/>
      <c r="N51" s="70"/>
      <c r="O51" s="75">
        <v>100</v>
      </c>
      <c r="Q51" s="59"/>
      <c r="X51" s="60"/>
      <c r="Y51" s="60"/>
      <c r="Z51" s="60"/>
      <c r="AA51" s="60"/>
      <c r="AB51" s="60"/>
      <c r="AC51" s="60"/>
      <c r="AD51" s="59"/>
    </row>
    <row r="52" spans="1:30" ht="15" customHeight="1" x14ac:dyDescent="0.2">
      <c r="A52" s="268"/>
      <c r="B52" s="73"/>
      <c r="C52" s="85" t="s">
        <v>58</v>
      </c>
      <c r="D52" s="93"/>
      <c r="E52" s="70">
        <f t="shared" si="5"/>
        <v>0</v>
      </c>
      <c r="F52" s="70">
        <f t="shared" si="6"/>
        <v>0</v>
      </c>
      <c r="G52" s="70">
        <f t="shared" si="7"/>
        <v>0</v>
      </c>
      <c r="H52" s="264"/>
      <c r="I52" s="81"/>
      <c r="J52" s="79"/>
      <c r="K52" s="80"/>
      <c r="L52" s="79"/>
      <c r="M52" s="71"/>
      <c r="N52" s="70"/>
      <c r="O52" s="75">
        <v>400</v>
      </c>
      <c r="Q52" s="59"/>
      <c r="X52" s="74"/>
      <c r="Y52" s="63"/>
      <c r="Z52" s="74"/>
      <c r="AA52" s="74"/>
      <c r="AB52" s="63"/>
      <c r="AC52" s="74"/>
      <c r="AD52" s="59"/>
    </row>
    <row r="53" spans="1:30" ht="15" customHeight="1" x14ac:dyDescent="0.2">
      <c r="A53" s="92"/>
      <c r="B53" s="91"/>
      <c r="C53" s="1029" t="s">
        <v>34</v>
      </c>
      <c r="D53" s="1030"/>
      <c r="E53" s="70">
        <f t="shared" si="5"/>
        <v>0</v>
      </c>
      <c r="F53" s="70">
        <f t="shared" si="6"/>
        <v>0</v>
      </c>
      <c r="G53" s="70">
        <f t="shared" si="7"/>
        <v>0</v>
      </c>
      <c r="H53" s="264"/>
      <c r="I53" s="81"/>
      <c r="J53" s="79"/>
      <c r="K53" s="80"/>
      <c r="L53" s="79"/>
      <c r="M53" s="71"/>
      <c r="N53" s="70"/>
      <c r="O53" s="75">
        <v>500</v>
      </c>
      <c r="Q53" s="59"/>
      <c r="X53" s="83"/>
      <c r="Y53" s="83"/>
      <c r="Z53" s="83"/>
      <c r="AA53" s="83"/>
      <c r="AB53" s="83"/>
      <c r="AC53" s="60"/>
      <c r="AD53" s="59"/>
    </row>
    <row r="54" spans="1:30" ht="15" customHeight="1" x14ac:dyDescent="0.2">
      <c r="A54" s="92"/>
      <c r="B54" s="91"/>
      <c r="C54" s="262" t="s">
        <v>23</v>
      </c>
      <c r="D54" s="82"/>
      <c r="E54" s="70">
        <f t="shared" si="5"/>
        <v>0</v>
      </c>
      <c r="F54" s="70">
        <f t="shared" si="6"/>
        <v>0</v>
      </c>
      <c r="G54" s="70">
        <f t="shared" si="7"/>
        <v>0</v>
      </c>
      <c r="H54" s="264"/>
      <c r="I54" s="90"/>
      <c r="J54" s="79"/>
      <c r="K54" s="89"/>
      <c r="L54" s="79"/>
      <c r="M54" s="71"/>
      <c r="N54" s="70"/>
      <c r="O54" s="75">
        <v>300</v>
      </c>
      <c r="Q54" s="59"/>
      <c r="X54" s="83"/>
      <c r="Y54" s="83"/>
      <c r="Z54" s="83"/>
      <c r="AA54" s="83"/>
      <c r="AB54" s="83"/>
      <c r="AC54" s="60"/>
      <c r="AD54" s="59"/>
    </row>
    <row r="55" spans="1:30" ht="15" customHeight="1" x14ac:dyDescent="0.2">
      <c r="A55" s="268"/>
      <c r="B55" s="73"/>
      <c r="C55" s="264" t="s">
        <v>29</v>
      </c>
      <c r="D55" s="263"/>
      <c r="E55" s="70">
        <f t="shared" si="5"/>
        <v>0</v>
      </c>
      <c r="F55" s="70">
        <f t="shared" si="6"/>
        <v>0</v>
      </c>
      <c r="G55" s="70">
        <f t="shared" si="7"/>
        <v>0</v>
      </c>
      <c r="H55" s="264"/>
      <c r="I55" s="81"/>
      <c r="J55" s="79"/>
      <c r="K55" s="80"/>
      <c r="L55" s="79"/>
      <c r="M55" s="71"/>
      <c r="N55" s="70"/>
      <c r="O55" s="88">
        <v>260</v>
      </c>
      <c r="Q55" s="59"/>
      <c r="X55" s="83"/>
      <c r="Y55" s="83"/>
      <c r="Z55" s="83"/>
      <c r="AA55" s="83"/>
      <c r="AB55" s="83"/>
      <c r="AC55" s="60"/>
      <c r="AD55" s="59"/>
    </row>
    <row r="56" spans="1:30" ht="15" customHeight="1" x14ac:dyDescent="0.2">
      <c r="A56" s="268"/>
      <c r="B56" s="73"/>
      <c r="C56" s="87" t="s">
        <v>25</v>
      </c>
      <c r="D56" s="86"/>
      <c r="E56" s="70">
        <f t="shared" si="5"/>
        <v>0</v>
      </c>
      <c r="F56" s="70">
        <f t="shared" si="6"/>
        <v>0</v>
      </c>
      <c r="G56" s="70">
        <f t="shared" si="7"/>
        <v>0</v>
      </c>
      <c r="H56" s="264"/>
      <c r="I56" s="81"/>
      <c r="J56" s="79"/>
      <c r="K56" s="80"/>
      <c r="L56" s="79"/>
      <c r="M56" s="71"/>
      <c r="N56" s="70"/>
      <c r="O56" s="88">
        <v>130</v>
      </c>
      <c r="Q56" s="84"/>
      <c r="X56" s="60"/>
      <c r="Y56" s="60"/>
      <c r="Z56" s="60"/>
      <c r="AA56" s="60"/>
      <c r="AB56" s="60"/>
      <c r="AC56" s="60"/>
      <c r="AD56" s="59"/>
    </row>
    <row r="57" spans="1:30" ht="15" customHeight="1" x14ac:dyDescent="0.2">
      <c r="A57" s="268"/>
      <c r="B57" s="73"/>
      <c r="C57" s="87" t="s">
        <v>57</v>
      </c>
      <c r="D57" s="86"/>
      <c r="E57" s="70">
        <f t="shared" si="5"/>
        <v>0</v>
      </c>
      <c r="F57" s="70">
        <f t="shared" si="6"/>
        <v>0</v>
      </c>
      <c r="G57" s="70">
        <f t="shared" si="7"/>
        <v>0</v>
      </c>
      <c r="H57" s="264"/>
      <c r="I57" s="81"/>
      <c r="J57" s="79"/>
      <c r="K57" s="80"/>
      <c r="L57" s="79"/>
      <c r="M57" s="71"/>
      <c r="N57" s="70"/>
      <c r="O57" s="75">
        <v>260</v>
      </c>
      <c r="Q57" s="84"/>
      <c r="X57" s="60"/>
      <c r="Y57" s="60"/>
      <c r="Z57" s="60"/>
      <c r="AA57" s="60"/>
      <c r="AB57" s="60"/>
      <c r="AC57" s="60"/>
      <c r="AD57" s="59"/>
    </row>
    <row r="58" spans="1:30" ht="15" customHeight="1" x14ac:dyDescent="0.2">
      <c r="A58" s="268"/>
      <c r="B58" s="73"/>
      <c r="C58" s="264" t="s">
        <v>38</v>
      </c>
      <c r="D58" s="86"/>
      <c r="E58" s="70">
        <f t="shared" si="5"/>
        <v>0</v>
      </c>
      <c r="F58" s="70">
        <f t="shared" si="6"/>
        <v>0</v>
      </c>
      <c r="G58" s="70">
        <f t="shared" si="7"/>
        <v>0</v>
      </c>
      <c r="H58" s="264"/>
      <c r="I58" s="81"/>
      <c r="J58" s="79"/>
      <c r="K58" s="80"/>
      <c r="L58" s="79"/>
      <c r="M58" s="71"/>
      <c r="N58" s="70">
        <v>0</v>
      </c>
      <c r="O58" s="75">
        <v>260</v>
      </c>
      <c r="Q58" s="84"/>
      <c r="X58" s="60"/>
      <c r="Y58" s="60"/>
      <c r="Z58" s="60"/>
      <c r="AA58" s="60"/>
      <c r="AB58" s="60"/>
      <c r="AC58" s="60"/>
      <c r="AD58" s="59"/>
    </row>
    <row r="59" spans="1:30" ht="15" customHeight="1" x14ac:dyDescent="0.2">
      <c r="A59" s="268"/>
      <c r="B59" s="73"/>
      <c r="C59" s="1031" t="s">
        <v>48</v>
      </c>
      <c r="D59" s="1032"/>
      <c r="E59" s="70">
        <f t="shared" si="5"/>
        <v>0</v>
      </c>
      <c r="F59" s="70">
        <f t="shared" si="6"/>
        <v>0</v>
      </c>
      <c r="G59" s="70">
        <f t="shared" si="7"/>
        <v>0</v>
      </c>
      <c r="H59" s="264"/>
      <c r="I59" s="81" t="s">
        <v>3</v>
      </c>
      <c r="J59" s="79"/>
      <c r="K59" s="80" t="s">
        <v>3</v>
      </c>
      <c r="L59" s="79"/>
      <c r="M59" s="71"/>
      <c r="N59" s="70">
        <v>0</v>
      </c>
      <c r="O59" s="75">
        <v>260</v>
      </c>
      <c r="Q59" s="84"/>
      <c r="X59" s="60"/>
      <c r="Y59" s="60"/>
      <c r="Z59" s="60"/>
      <c r="AA59" s="60"/>
      <c r="AB59" s="60"/>
      <c r="AC59" s="60"/>
      <c r="AD59" s="59"/>
    </row>
    <row r="60" spans="1:30" ht="15" customHeight="1" x14ac:dyDescent="0.2">
      <c r="A60" s="268"/>
      <c r="B60" s="73"/>
      <c r="C60" s="87" t="s">
        <v>47</v>
      </c>
      <c r="D60" s="86"/>
      <c r="E60" s="70">
        <f t="shared" si="5"/>
        <v>0</v>
      </c>
      <c r="F60" s="70">
        <f t="shared" si="6"/>
        <v>0</v>
      </c>
      <c r="G60" s="70">
        <f t="shared" si="7"/>
        <v>0</v>
      </c>
      <c r="H60" s="264"/>
      <c r="I60" s="81"/>
      <c r="J60" s="79"/>
      <c r="K60" s="80"/>
      <c r="L60" s="79"/>
      <c r="M60" s="71"/>
      <c r="N60" s="70">
        <v>0</v>
      </c>
      <c r="O60" s="75">
        <v>130</v>
      </c>
      <c r="Q60" s="84"/>
      <c r="X60" s="60"/>
      <c r="Y60" s="60"/>
      <c r="Z60" s="60"/>
      <c r="AA60" s="60"/>
      <c r="AB60" s="60"/>
      <c r="AC60" s="60"/>
      <c r="AD60" s="59"/>
    </row>
    <row r="61" spans="1:30" ht="15" customHeight="1" x14ac:dyDescent="0.2">
      <c r="A61" s="268"/>
      <c r="B61" s="73"/>
      <c r="C61" s="1031" t="s">
        <v>56</v>
      </c>
      <c r="D61" s="1033"/>
      <c r="E61" s="70">
        <f t="shared" si="5"/>
        <v>0</v>
      </c>
      <c r="F61" s="70">
        <f t="shared" si="6"/>
        <v>0</v>
      </c>
      <c r="G61" s="70">
        <f t="shared" si="7"/>
        <v>0</v>
      </c>
      <c r="H61" s="70"/>
      <c r="I61" s="81"/>
      <c r="J61" s="79"/>
      <c r="K61" s="80"/>
      <c r="L61" s="79"/>
      <c r="M61" s="70"/>
      <c r="N61" s="70"/>
      <c r="O61" s="75">
        <v>1000</v>
      </c>
      <c r="Q61" s="84"/>
      <c r="X61" s="60"/>
      <c r="Y61" s="60"/>
      <c r="Z61" s="60"/>
      <c r="AA61" s="60"/>
      <c r="AB61" s="60"/>
      <c r="AC61" s="60"/>
      <c r="AD61" s="59"/>
    </row>
    <row r="62" spans="1:30" ht="15" customHeight="1" x14ac:dyDescent="0.2">
      <c r="A62" s="268"/>
      <c r="B62" s="73"/>
      <c r="C62" s="85" t="s">
        <v>55</v>
      </c>
      <c r="D62" s="263"/>
      <c r="E62" s="70">
        <f t="shared" si="5"/>
        <v>0</v>
      </c>
      <c r="F62" s="70">
        <f t="shared" si="6"/>
        <v>0</v>
      </c>
      <c r="G62" s="70">
        <f t="shared" si="7"/>
        <v>0</v>
      </c>
      <c r="H62" s="70"/>
      <c r="I62" s="81"/>
      <c r="J62" s="79"/>
      <c r="K62" s="80"/>
      <c r="L62" s="79"/>
      <c r="M62" s="70"/>
      <c r="N62" s="70"/>
      <c r="O62" s="75">
        <v>600</v>
      </c>
      <c r="Q62" s="84"/>
      <c r="X62" s="60"/>
      <c r="Y62" s="60"/>
      <c r="Z62" s="60"/>
      <c r="AA62" s="60"/>
      <c r="AB62" s="60"/>
      <c r="AC62" s="60"/>
      <c r="AD62" s="59"/>
    </row>
    <row r="63" spans="1:30" ht="15" customHeight="1" x14ac:dyDescent="0.2">
      <c r="A63" s="268"/>
      <c r="B63" s="73"/>
      <c r="C63" s="264" t="s">
        <v>26</v>
      </c>
      <c r="D63" s="263"/>
      <c r="E63" s="70">
        <f t="shared" si="5"/>
        <v>0</v>
      </c>
      <c r="F63" s="70">
        <f t="shared" si="6"/>
        <v>0</v>
      </c>
      <c r="G63" s="70">
        <f t="shared" si="7"/>
        <v>0</v>
      </c>
      <c r="H63" s="70"/>
      <c r="I63" s="81"/>
      <c r="J63" s="79"/>
      <c r="K63" s="80"/>
      <c r="L63" s="79"/>
      <c r="M63" s="70"/>
      <c r="N63" s="70"/>
      <c r="O63" s="75">
        <v>100</v>
      </c>
      <c r="Q63" s="84"/>
      <c r="X63" s="60"/>
      <c r="Y63" s="60"/>
      <c r="Z63" s="60"/>
      <c r="AA63" s="60"/>
      <c r="AB63" s="60"/>
      <c r="AC63" s="60"/>
      <c r="AD63" s="59"/>
    </row>
    <row r="64" spans="1:30" ht="15" customHeight="1" x14ac:dyDescent="0.2">
      <c r="A64" s="268"/>
      <c r="B64" s="73"/>
      <c r="C64" s="264" t="s">
        <v>27</v>
      </c>
      <c r="D64" s="263"/>
      <c r="E64" s="70">
        <f t="shared" si="5"/>
        <v>0</v>
      </c>
      <c r="F64" s="70">
        <f t="shared" si="6"/>
        <v>0</v>
      </c>
      <c r="G64" s="70">
        <f t="shared" si="7"/>
        <v>0</v>
      </c>
      <c r="H64" s="70"/>
      <c r="I64" s="81"/>
      <c r="J64" s="79"/>
      <c r="K64" s="80"/>
      <c r="L64" s="79"/>
      <c r="M64" s="70"/>
      <c r="N64" s="70"/>
      <c r="O64" s="75">
        <v>130</v>
      </c>
      <c r="Q64" s="84"/>
      <c r="X64" s="60"/>
      <c r="Y64" s="60"/>
      <c r="Z64" s="60"/>
      <c r="AA64" s="60"/>
      <c r="AB64" s="60"/>
      <c r="AC64" s="60"/>
      <c r="AD64" s="59"/>
    </row>
    <row r="65" spans="1:30" ht="15" customHeight="1" x14ac:dyDescent="0.2">
      <c r="A65" s="268"/>
      <c r="B65" s="73"/>
      <c r="C65" s="262" t="s">
        <v>54</v>
      </c>
      <c r="D65" s="263"/>
      <c r="E65" s="70">
        <f t="shared" si="5"/>
        <v>0</v>
      </c>
      <c r="F65" s="70">
        <f t="shared" si="6"/>
        <v>0</v>
      </c>
      <c r="G65" s="70">
        <f t="shared" si="7"/>
        <v>0</v>
      </c>
      <c r="H65" s="70"/>
      <c r="I65" s="81"/>
      <c r="J65" s="79"/>
      <c r="K65" s="80"/>
      <c r="L65" s="79"/>
      <c r="M65" s="70"/>
      <c r="N65" s="70"/>
      <c r="O65" s="75">
        <v>800</v>
      </c>
      <c r="Q65" s="84"/>
      <c r="X65" s="83"/>
      <c r="Y65" s="83"/>
      <c r="Z65" s="83"/>
      <c r="AA65" s="83"/>
      <c r="AB65" s="83"/>
      <c r="AC65" s="60"/>
      <c r="AD65" s="59"/>
    </row>
    <row r="66" spans="1:30" ht="15" customHeight="1" x14ac:dyDescent="0.2">
      <c r="A66" s="268"/>
      <c r="B66" s="73"/>
      <c r="C66" s="1029" t="s">
        <v>43</v>
      </c>
      <c r="D66" s="1030"/>
      <c r="E66" s="70">
        <f t="shared" si="5"/>
        <v>0</v>
      </c>
      <c r="F66" s="70">
        <f t="shared" si="6"/>
        <v>0</v>
      </c>
      <c r="G66" s="70">
        <f t="shared" si="7"/>
        <v>0</v>
      </c>
      <c r="H66" s="70"/>
      <c r="I66" s="81"/>
      <c r="J66" s="79"/>
      <c r="K66" s="80"/>
      <c r="L66" s="79"/>
      <c r="M66" s="70"/>
      <c r="N66" s="70"/>
      <c r="O66" s="75">
        <v>500</v>
      </c>
      <c r="Q66" s="59"/>
      <c r="X66" s="83"/>
      <c r="Y66" s="83"/>
      <c r="Z66" s="83"/>
      <c r="AA66" s="83"/>
      <c r="AB66" s="83"/>
      <c r="AC66" s="60"/>
      <c r="AD66" s="59"/>
    </row>
    <row r="67" spans="1:30" ht="15" customHeight="1" x14ac:dyDescent="0.2">
      <c r="A67" s="268"/>
      <c r="B67" s="73"/>
      <c r="C67" s="262" t="s">
        <v>49</v>
      </c>
      <c r="D67" s="263"/>
      <c r="E67" s="70">
        <f t="shared" si="5"/>
        <v>0</v>
      </c>
      <c r="F67" s="70">
        <f t="shared" si="6"/>
        <v>0</v>
      </c>
      <c r="G67" s="70">
        <f t="shared" si="7"/>
        <v>0</v>
      </c>
      <c r="H67" s="70"/>
      <c r="I67" s="81"/>
      <c r="J67" s="79"/>
      <c r="K67" s="80"/>
      <c r="L67" s="79"/>
      <c r="M67" s="70"/>
      <c r="N67" s="70"/>
      <c r="O67" s="75">
        <v>300</v>
      </c>
      <c r="Q67" s="59"/>
      <c r="X67" s="74"/>
      <c r="Y67" s="74"/>
      <c r="Z67" s="74"/>
      <c r="AA67" s="63"/>
      <c r="AB67" s="74"/>
      <c r="AC67" s="74"/>
      <c r="AD67" s="59"/>
    </row>
    <row r="68" spans="1:30" ht="15" customHeight="1" x14ac:dyDescent="0.2">
      <c r="A68" s="268"/>
      <c r="B68" s="73"/>
      <c r="C68" s="262" t="s">
        <v>28</v>
      </c>
      <c r="D68" s="263"/>
      <c r="E68" s="70">
        <f t="shared" si="5"/>
        <v>0</v>
      </c>
      <c r="F68" s="70">
        <f t="shared" si="6"/>
        <v>0</v>
      </c>
      <c r="G68" s="70">
        <f t="shared" si="7"/>
        <v>0</v>
      </c>
      <c r="H68" s="70"/>
      <c r="I68" s="81"/>
      <c r="J68" s="79"/>
      <c r="K68" s="80"/>
      <c r="L68" s="79"/>
      <c r="M68" s="70"/>
      <c r="N68" s="70"/>
      <c r="O68" s="75">
        <v>150</v>
      </c>
      <c r="Q68" s="59"/>
      <c r="X68" s="74"/>
      <c r="Y68" s="74"/>
      <c r="Z68" s="74"/>
      <c r="AA68" s="63"/>
      <c r="AB68" s="74"/>
      <c r="AC68" s="74"/>
      <c r="AD68" s="59"/>
    </row>
    <row r="69" spans="1:30" ht="15" customHeight="1" x14ac:dyDescent="0.2">
      <c r="A69" s="268"/>
      <c r="B69" s="73"/>
      <c r="C69" s="262" t="s">
        <v>39</v>
      </c>
      <c r="D69" s="263"/>
      <c r="E69" s="70">
        <f t="shared" si="5"/>
        <v>0</v>
      </c>
      <c r="F69" s="70">
        <f t="shared" si="6"/>
        <v>0</v>
      </c>
      <c r="G69" s="70">
        <f t="shared" si="7"/>
        <v>0</v>
      </c>
      <c r="H69" s="70"/>
      <c r="I69" s="81"/>
      <c r="J69" s="79"/>
      <c r="K69" s="80"/>
      <c r="L69" s="79"/>
      <c r="M69" s="70"/>
      <c r="N69" s="70"/>
      <c r="O69" s="75">
        <v>750</v>
      </c>
      <c r="Q69" s="59"/>
      <c r="X69" s="74"/>
      <c r="Y69" s="74"/>
      <c r="Z69" s="74"/>
      <c r="AA69" s="63"/>
      <c r="AB69" s="74"/>
      <c r="AC69" s="74"/>
      <c r="AD69" s="59"/>
    </row>
    <row r="70" spans="1:30" ht="15" customHeight="1" x14ac:dyDescent="0.2">
      <c r="A70" s="268"/>
      <c r="B70" s="73"/>
      <c r="C70" s="262" t="s">
        <v>40</v>
      </c>
      <c r="D70" s="263"/>
      <c r="E70" s="70">
        <f t="shared" si="5"/>
        <v>0</v>
      </c>
      <c r="F70" s="70">
        <f t="shared" si="6"/>
        <v>0</v>
      </c>
      <c r="G70" s="70">
        <f t="shared" si="7"/>
        <v>0</v>
      </c>
      <c r="H70" s="70"/>
      <c r="I70" s="81"/>
      <c r="J70" s="79"/>
      <c r="K70" s="80"/>
      <c r="L70" s="79"/>
      <c r="M70" s="70"/>
      <c r="N70" s="70"/>
      <c r="O70" s="75">
        <v>100</v>
      </c>
      <c r="Q70" s="59"/>
      <c r="X70" s="74"/>
      <c r="Y70" s="74"/>
      <c r="Z70" s="74"/>
      <c r="AA70" s="63"/>
      <c r="AB70" s="74"/>
      <c r="AC70" s="74"/>
      <c r="AD70" s="59"/>
    </row>
    <row r="71" spans="1:30" ht="15" customHeight="1" x14ac:dyDescent="0.2">
      <c r="A71" s="268"/>
      <c r="B71" s="73"/>
      <c r="C71" s="1029" t="s">
        <v>42</v>
      </c>
      <c r="D71" s="1030"/>
      <c r="E71" s="70">
        <f t="shared" si="5"/>
        <v>0</v>
      </c>
      <c r="F71" s="70">
        <f t="shared" si="6"/>
        <v>0</v>
      </c>
      <c r="G71" s="70">
        <f t="shared" si="7"/>
        <v>0</v>
      </c>
      <c r="H71" s="70"/>
      <c r="I71" s="81"/>
      <c r="J71" s="79"/>
      <c r="K71" s="80"/>
      <c r="L71" s="79"/>
      <c r="M71" s="70"/>
      <c r="N71" s="70"/>
      <c r="O71" s="75">
        <v>400</v>
      </c>
      <c r="Q71" s="59"/>
      <c r="X71" s="74"/>
      <c r="Y71" s="74"/>
      <c r="Z71" s="74"/>
      <c r="AA71" s="63"/>
      <c r="AB71" s="74"/>
      <c r="AC71" s="74"/>
      <c r="AD71" s="59"/>
    </row>
    <row r="72" spans="1:30" ht="15" customHeight="1" x14ac:dyDescent="0.2">
      <c r="A72" s="268"/>
      <c r="B72" s="73"/>
      <c r="C72" s="262" t="s">
        <v>41</v>
      </c>
      <c r="D72" s="263"/>
      <c r="E72" s="70">
        <f t="shared" si="5"/>
        <v>0</v>
      </c>
      <c r="F72" s="70">
        <f t="shared" si="6"/>
        <v>0</v>
      </c>
      <c r="G72" s="70">
        <f t="shared" si="7"/>
        <v>0</v>
      </c>
      <c r="H72" s="70"/>
      <c r="I72" s="81"/>
      <c r="J72" s="79"/>
      <c r="K72" s="80"/>
      <c r="L72" s="79"/>
      <c r="M72" s="70"/>
      <c r="N72" s="70"/>
      <c r="O72" s="75">
        <v>150</v>
      </c>
      <c r="Q72" s="59"/>
      <c r="X72" s="74"/>
      <c r="Y72" s="74"/>
      <c r="Z72" s="74"/>
      <c r="AA72" s="63"/>
      <c r="AB72" s="74"/>
      <c r="AC72" s="74"/>
      <c r="AD72" s="59"/>
    </row>
    <row r="73" spans="1:30" ht="15" customHeight="1" x14ac:dyDescent="0.2">
      <c r="A73" s="268"/>
      <c r="B73" s="73"/>
      <c r="C73" s="262" t="s">
        <v>45</v>
      </c>
      <c r="D73" s="263"/>
      <c r="E73" s="70">
        <f t="shared" si="5"/>
        <v>0</v>
      </c>
      <c r="F73" s="70">
        <f t="shared" si="6"/>
        <v>0</v>
      </c>
      <c r="G73" s="70">
        <f t="shared" si="7"/>
        <v>0</v>
      </c>
      <c r="H73" s="70"/>
      <c r="I73" s="81"/>
      <c r="J73" s="79"/>
      <c r="K73" s="80"/>
      <c r="L73" s="79"/>
      <c r="M73" s="70"/>
      <c r="N73" s="70"/>
      <c r="O73" s="75">
        <v>250</v>
      </c>
      <c r="Q73" s="59"/>
      <c r="X73" s="74"/>
      <c r="Y73" s="74"/>
      <c r="Z73" s="74"/>
      <c r="AA73" s="63"/>
      <c r="AB73" s="74"/>
      <c r="AC73" s="74"/>
      <c r="AD73" s="59"/>
    </row>
    <row r="74" spans="1:30" ht="15" customHeight="1" x14ac:dyDescent="0.2">
      <c r="A74" s="268"/>
      <c r="B74" s="73"/>
      <c r="C74" s="262" t="s">
        <v>46</v>
      </c>
      <c r="D74" s="263"/>
      <c r="E74" s="70">
        <f t="shared" si="5"/>
        <v>0</v>
      </c>
      <c r="F74" s="70">
        <f t="shared" si="6"/>
        <v>0</v>
      </c>
      <c r="G74" s="70">
        <f t="shared" si="7"/>
        <v>0</v>
      </c>
      <c r="H74" s="70"/>
      <c r="I74" s="81"/>
      <c r="J74" s="79"/>
      <c r="K74" s="80"/>
      <c r="L74" s="79"/>
      <c r="M74" s="70"/>
      <c r="N74" s="70"/>
      <c r="O74" s="75">
        <v>1200</v>
      </c>
      <c r="Q74" s="59"/>
      <c r="X74" s="74"/>
      <c r="Y74" s="74"/>
      <c r="Z74" s="74"/>
      <c r="AA74" s="63"/>
      <c r="AB74" s="74"/>
      <c r="AC74" s="74"/>
      <c r="AD74" s="59"/>
    </row>
    <row r="75" spans="1:30" ht="15" customHeight="1" x14ac:dyDescent="0.2">
      <c r="A75" s="268"/>
      <c r="B75" s="73"/>
      <c r="C75" s="1029" t="s">
        <v>51</v>
      </c>
      <c r="D75" s="1030"/>
      <c r="E75" s="70">
        <f t="shared" si="5"/>
        <v>0</v>
      </c>
      <c r="F75" s="70">
        <f t="shared" si="6"/>
        <v>0</v>
      </c>
      <c r="G75" s="70">
        <f t="shared" si="7"/>
        <v>0</v>
      </c>
      <c r="H75" s="70"/>
      <c r="I75" s="81"/>
      <c r="J75" s="79"/>
      <c r="K75" s="80"/>
      <c r="L75" s="79"/>
      <c r="M75" s="70"/>
      <c r="N75" s="70">
        <v>0</v>
      </c>
      <c r="O75" s="75">
        <v>250</v>
      </c>
      <c r="Q75" s="59"/>
      <c r="X75" s="74"/>
      <c r="Y75" s="74"/>
      <c r="Z75" s="74"/>
      <c r="AA75" s="63"/>
      <c r="AB75" s="74"/>
      <c r="AC75" s="74"/>
      <c r="AD75" s="59"/>
    </row>
    <row r="76" spans="1:30" ht="15" customHeight="1" x14ac:dyDescent="0.2">
      <c r="A76" s="268"/>
      <c r="B76" s="73"/>
      <c r="C76" s="262"/>
      <c r="D76" s="263"/>
      <c r="E76" s="70"/>
      <c r="F76" s="70"/>
      <c r="G76" s="70"/>
      <c r="H76" s="70"/>
      <c r="I76" s="78"/>
      <c r="J76" s="76"/>
      <c r="K76" s="77"/>
      <c r="L76" s="76"/>
      <c r="M76" s="71"/>
      <c r="N76" s="70"/>
      <c r="O76" s="75"/>
      <c r="Q76" s="59"/>
      <c r="X76" s="74"/>
      <c r="Y76" s="74"/>
      <c r="Z76" s="74"/>
      <c r="AA76" s="63"/>
      <c r="AB76" s="74"/>
      <c r="AC76" s="74"/>
      <c r="AD76" s="59"/>
    </row>
    <row r="77" spans="1:30" ht="15" customHeight="1" x14ac:dyDescent="0.25">
      <c r="A77" s="268"/>
      <c r="B77" s="73"/>
      <c r="C77" s="1027" t="s">
        <v>17</v>
      </c>
      <c r="D77" s="1028"/>
      <c r="E77" s="70">
        <f>SUM(E43:E75)</f>
        <v>0</v>
      </c>
      <c r="F77" s="70">
        <f>SUM(F43:F75)</f>
        <v>0</v>
      </c>
      <c r="G77" s="70">
        <f>SUM(G43:G75)</f>
        <v>0</v>
      </c>
      <c r="H77" s="70"/>
      <c r="I77" s="72"/>
      <c r="J77" s="72"/>
      <c r="K77" s="72"/>
      <c r="L77" s="72"/>
      <c r="M77" s="71"/>
      <c r="N77" s="70"/>
      <c r="O77" s="69"/>
      <c r="Q77" s="59"/>
      <c r="R77" s="63"/>
      <c r="S77" s="63"/>
      <c r="X77" s="60"/>
      <c r="Y77" s="60"/>
      <c r="Z77" s="60"/>
      <c r="AA77" s="60"/>
      <c r="AB77" s="60"/>
      <c r="AC77" s="60"/>
      <c r="AD77" s="59"/>
    </row>
    <row r="78" spans="1:30" ht="15" customHeight="1" x14ac:dyDescent="0.25">
      <c r="A78" s="68"/>
      <c r="B78" s="67"/>
      <c r="C78" s="1027" t="s">
        <v>18</v>
      </c>
      <c r="D78" s="1028"/>
      <c r="E78" s="66">
        <f>SUM(E33+E77)</f>
        <v>0</v>
      </c>
      <c r="F78" s="66">
        <f>SUM(F33+F77)</f>
        <v>0</v>
      </c>
      <c r="G78" s="66">
        <f>SUM(G33+G77)</f>
        <v>0</v>
      </c>
      <c r="H78" s="66">
        <f>SUM(H33+H77)</f>
        <v>0</v>
      </c>
      <c r="I78" s="65"/>
      <c r="J78" s="65"/>
      <c r="K78" s="65"/>
      <c r="L78" s="65"/>
      <c r="M78" s="65"/>
      <c r="N78" s="65"/>
      <c r="O78" s="64"/>
      <c r="Q78" s="59"/>
      <c r="R78" s="63"/>
      <c r="S78" s="63"/>
      <c r="X78" s="60"/>
      <c r="Y78" s="60"/>
      <c r="Z78" s="60"/>
      <c r="AA78" s="60"/>
      <c r="AB78" s="60"/>
      <c r="AC78" s="60"/>
      <c r="AD78" s="59"/>
    </row>
    <row r="79" spans="1:30" ht="15" customHeight="1" x14ac:dyDescent="0.25">
      <c r="A79" s="68"/>
      <c r="B79" s="67"/>
      <c r="C79" s="1027" t="s">
        <v>19</v>
      </c>
      <c r="D79" s="1028"/>
      <c r="E79" s="66">
        <f>SUM(E33+E35+E77)</f>
        <v>0</v>
      </c>
      <c r="F79" s="66">
        <f>SUM(F33+F35+F77)</f>
        <v>0</v>
      </c>
      <c r="G79" s="66">
        <f>SUM(G33+G35+G77)</f>
        <v>0</v>
      </c>
      <c r="H79" s="66">
        <f>SUM(H33+H35+H77)</f>
        <v>0</v>
      </c>
      <c r="I79" s="65"/>
      <c r="J79" s="65"/>
      <c r="K79" s="65"/>
      <c r="L79" s="65"/>
      <c r="M79" s="65"/>
      <c r="N79" s="65"/>
      <c r="O79" s="64"/>
      <c r="Q79" s="59"/>
      <c r="R79" s="63"/>
      <c r="S79" s="63"/>
      <c r="T79" s="63"/>
      <c r="U79" s="62"/>
      <c r="V79" s="61"/>
      <c r="W79" s="60"/>
      <c r="X79" s="60"/>
      <c r="Y79" s="60"/>
      <c r="Z79" s="60"/>
      <c r="AA79" s="60"/>
      <c r="AB79" s="60"/>
      <c r="AC79" s="60"/>
      <c r="AD79" s="59"/>
    </row>
    <row r="80" spans="1:30" ht="15" customHeight="1" x14ac:dyDescent="0.25">
      <c r="A80" s="68"/>
      <c r="B80" s="67"/>
      <c r="C80" s="1027" t="s">
        <v>53</v>
      </c>
      <c r="D80" s="1028"/>
      <c r="E80" s="66">
        <f>SUM(E33+E35+E36+E77)</f>
        <v>0</v>
      </c>
      <c r="F80" s="66">
        <f>SUM(F33+F35+F36+F77)</f>
        <v>0</v>
      </c>
      <c r="G80" s="66">
        <f>SUM(G33+G35+G36+G77)</f>
        <v>0</v>
      </c>
      <c r="H80" s="66">
        <f>SUM(H33+H35+H36+H77)</f>
        <v>0</v>
      </c>
      <c r="I80" s="65"/>
      <c r="J80" s="65"/>
      <c r="K80" s="65"/>
      <c r="L80" s="65"/>
      <c r="M80" s="65"/>
      <c r="N80" s="65"/>
      <c r="O80" s="64"/>
      <c r="Q80" s="59"/>
      <c r="R80" s="63"/>
      <c r="S80" s="63"/>
      <c r="T80" s="63"/>
      <c r="U80" s="62"/>
      <c r="V80" s="61"/>
      <c r="W80" s="60"/>
      <c r="X80" s="60"/>
      <c r="Y80" s="60"/>
      <c r="Z80" s="60"/>
      <c r="AA80" s="60"/>
      <c r="AB80" s="60"/>
      <c r="AC80" s="60"/>
      <c r="AD80" s="59"/>
    </row>
    <row r="81" spans="1:30" ht="15" customHeight="1" x14ac:dyDescent="0.25">
      <c r="A81" s="68"/>
      <c r="B81" s="67"/>
      <c r="C81" s="1027" t="s">
        <v>52</v>
      </c>
      <c r="D81" s="1028"/>
      <c r="E81" s="66">
        <f>SUM(E39+E77)</f>
        <v>0</v>
      </c>
      <c r="F81" s="66">
        <f>SUM(F39+F77)</f>
        <v>0</v>
      </c>
      <c r="G81" s="66">
        <f>SUM(G39+G77)</f>
        <v>0</v>
      </c>
      <c r="H81" s="66">
        <f>SUM(H39+H77)</f>
        <v>0</v>
      </c>
      <c r="I81" s="65"/>
      <c r="J81" s="65"/>
      <c r="K81" s="65"/>
      <c r="L81" s="65"/>
      <c r="M81" s="65"/>
      <c r="N81" s="65"/>
      <c r="O81" s="64"/>
      <c r="Q81" s="59"/>
      <c r="R81" s="63"/>
      <c r="S81" s="63"/>
      <c r="T81" s="63"/>
      <c r="U81" s="62"/>
      <c r="V81" s="61"/>
      <c r="W81" s="60"/>
      <c r="X81" s="60"/>
      <c r="Y81" s="60"/>
      <c r="Z81" s="60"/>
      <c r="AA81" s="60"/>
      <c r="AB81" s="60"/>
      <c r="AC81" s="60"/>
      <c r="AD81" s="59"/>
    </row>
    <row r="82" spans="1:30" ht="15" customHeight="1" x14ac:dyDescent="0.2">
      <c r="A82" s="926" t="s">
        <v>20</v>
      </c>
      <c r="B82" s="1022"/>
      <c r="C82" s="1022"/>
      <c r="D82" s="1022"/>
      <c r="E82" s="1022"/>
      <c r="F82" s="1022"/>
      <c r="G82" s="1022"/>
      <c r="H82" s="1022"/>
      <c r="I82" s="1022"/>
      <c r="J82" s="1022"/>
      <c r="K82" s="1022"/>
      <c r="L82" s="1022"/>
      <c r="M82" s="1022"/>
      <c r="N82" s="1022"/>
      <c r="O82" s="1023"/>
    </row>
    <row r="83" spans="1:30" ht="15" customHeight="1" x14ac:dyDescent="0.2">
      <c r="A83" s="1024"/>
      <c r="B83" s="1025"/>
      <c r="C83" s="1025"/>
      <c r="D83" s="1025"/>
      <c r="E83" s="1025"/>
      <c r="F83" s="1025"/>
      <c r="G83" s="1025"/>
      <c r="H83" s="1025"/>
      <c r="I83" s="1025"/>
      <c r="J83" s="1025"/>
      <c r="K83" s="1025"/>
      <c r="L83" s="1025"/>
      <c r="M83" s="1025"/>
      <c r="N83" s="1025"/>
      <c r="O83" s="1026"/>
    </row>
    <row r="84" spans="1:30" ht="15" customHeight="1" x14ac:dyDescent="0.2">
      <c r="A84" s="1014"/>
      <c r="B84" s="1015"/>
      <c r="C84" s="1015"/>
      <c r="D84" s="1015"/>
      <c r="E84" s="1015"/>
      <c r="F84" s="1015"/>
      <c r="G84" s="1015"/>
      <c r="H84" s="1015"/>
      <c r="I84" s="1015"/>
      <c r="J84" s="1015"/>
      <c r="K84" s="1015"/>
      <c r="L84" s="1015"/>
      <c r="M84" s="1016"/>
      <c r="N84" s="1016"/>
      <c r="O84" s="1017"/>
    </row>
    <row r="85" spans="1:30" ht="15" customHeight="1" x14ac:dyDescent="0.2">
      <c r="A85" s="1014"/>
      <c r="B85" s="1015"/>
      <c r="C85" s="1015"/>
      <c r="D85" s="1015"/>
      <c r="E85" s="1015"/>
      <c r="F85" s="1015"/>
      <c r="G85" s="1015"/>
      <c r="H85" s="1015"/>
      <c r="I85" s="1015"/>
      <c r="J85" s="1015"/>
      <c r="K85" s="1015"/>
      <c r="L85" s="1015"/>
      <c r="M85" s="1016"/>
      <c r="N85" s="1016"/>
      <c r="O85" s="1017"/>
    </row>
    <row r="86" spans="1:30" ht="15" customHeight="1" x14ac:dyDescent="0.2">
      <c r="A86" s="1014"/>
      <c r="B86" s="1015"/>
      <c r="C86" s="1015"/>
      <c r="D86" s="1015"/>
      <c r="E86" s="1015"/>
      <c r="F86" s="1015"/>
      <c r="G86" s="1015"/>
      <c r="H86" s="1015"/>
      <c r="I86" s="1015"/>
      <c r="J86" s="1015"/>
      <c r="K86" s="1015"/>
      <c r="L86" s="1015"/>
      <c r="M86" s="1016"/>
      <c r="N86" s="1016"/>
      <c r="O86" s="1017"/>
    </row>
    <row r="87" spans="1:30" ht="15" customHeight="1" x14ac:dyDescent="0.2">
      <c r="A87" s="1014"/>
      <c r="B87" s="1015"/>
      <c r="C87" s="1015"/>
      <c r="D87" s="1015"/>
      <c r="E87" s="1015"/>
      <c r="F87" s="1015"/>
      <c r="G87" s="1015"/>
      <c r="H87" s="1015"/>
      <c r="I87" s="1015"/>
      <c r="J87" s="1015"/>
      <c r="K87" s="1015"/>
      <c r="L87" s="1015"/>
      <c r="M87" s="1016"/>
      <c r="N87" s="1016"/>
      <c r="O87" s="1017"/>
    </row>
    <row r="88" spans="1:30" ht="15" customHeight="1" x14ac:dyDescent="0.2">
      <c r="A88" s="1014"/>
      <c r="B88" s="1015"/>
      <c r="C88" s="1015"/>
      <c r="D88" s="1015"/>
      <c r="E88" s="1015"/>
      <c r="F88" s="1015"/>
      <c r="G88" s="1015"/>
      <c r="H88" s="1015"/>
      <c r="I88" s="1015"/>
      <c r="J88" s="1015"/>
      <c r="K88" s="1015"/>
      <c r="L88" s="1015"/>
      <c r="M88" s="1016"/>
      <c r="N88" s="1016"/>
      <c r="O88" s="1017"/>
    </row>
    <row r="89" spans="1:30" ht="15" customHeight="1" x14ac:dyDescent="0.2">
      <c r="A89" s="1014"/>
      <c r="B89" s="1015"/>
      <c r="C89" s="1015"/>
      <c r="D89" s="1015"/>
      <c r="E89" s="1015"/>
      <c r="F89" s="1015"/>
      <c r="G89" s="1015"/>
      <c r="H89" s="1015"/>
      <c r="I89" s="1015"/>
      <c r="J89" s="1015"/>
      <c r="K89" s="1015"/>
      <c r="L89" s="1015"/>
      <c r="M89" s="1016"/>
      <c r="N89" s="1016"/>
      <c r="O89" s="1017"/>
    </row>
    <row r="90" spans="1:30" ht="15" customHeight="1" thickBot="1" x14ac:dyDescent="0.25">
      <c r="A90" s="1018"/>
      <c r="B90" s="1019"/>
      <c r="C90" s="1019"/>
      <c r="D90" s="1019"/>
      <c r="E90" s="1019"/>
      <c r="F90" s="1019"/>
      <c r="G90" s="1019"/>
      <c r="H90" s="1019"/>
      <c r="I90" s="1019"/>
      <c r="J90" s="1019"/>
      <c r="K90" s="1019"/>
      <c r="L90" s="1019"/>
      <c r="M90" s="1020"/>
      <c r="N90" s="1020"/>
      <c r="O90" s="1021"/>
    </row>
  </sheetData>
  <mergeCells count="38">
    <mergeCell ref="L1:O1"/>
    <mergeCell ref="M2:O2"/>
    <mergeCell ref="A3:C3"/>
    <mergeCell ref="D3:H3"/>
    <mergeCell ref="A4:C4"/>
    <mergeCell ref="D4:H4"/>
    <mergeCell ref="C21:D21"/>
    <mergeCell ref="A5:C5"/>
    <mergeCell ref="D5:H5"/>
    <mergeCell ref="A6:C6"/>
    <mergeCell ref="D6:H6"/>
    <mergeCell ref="A7:C7"/>
    <mergeCell ref="D7:H7"/>
    <mergeCell ref="M8:O8"/>
    <mergeCell ref="C12:D12"/>
    <mergeCell ref="A13:B13"/>
    <mergeCell ref="C13:D13"/>
    <mergeCell ref="A14:B14"/>
    <mergeCell ref="C81:D81"/>
    <mergeCell ref="C48:D48"/>
    <mergeCell ref="C53:D53"/>
    <mergeCell ref="C59:D59"/>
    <mergeCell ref="C61:D61"/>
    <mergeCell ref="C66:D66"/>
    <mergeCell ref="C71:D71"/>
    <mergeCell ref="C75:D75"/>
    <mergeCell ref="C77:D77"/>
    <mergeCell ref="C78:D78"/>
    <mergeCell ref="C79:D79"/>
    <mergeCell ref="C80:D80"/>
    <mergeCell ref="A89:O89"/>
    <mergeCell ref="A90:O90"/>
    <mergeCell ref="A82:O83"/>
    <mergeCell ref="A84:O84"/>
    <mergeCell ref="A85:O85"/>
    <mergeCell ref="A86:O86"/>
    <mergeCell ref="A87:O87"/>
    <mergeCell ref="A88:O8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8C552-1B01-4996-8AF3-0E780E3CE783}">
  <sheetPr codeName="Sheet6">
    <tabColor theme="3" tint="0.79998168889431442"/>
  </sheetPr>
  <dimension ref="A1:AC68"/>
  <sheetViews>
    <sheetView showGridLines="0" view="pageLayout" topLeftCell="E12" zoomScale="80" zoomScaleNormal="90" zoomScalePageLayoutView="80" workbookViewId="0">
      <selection activeCell="M49" sqref="M49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434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434"/>
      <c r="G1" s="434"/>
      <c r="I1" s="221"/>
      <c r="J1" s="220"/>
      <c r="K1" s="973"/>
      <c r="L1" s="973"/>
      <c r="M1" s="973"/>
      <c r="N1" s="973"/>
    </row>
    <row r="2" spans="1:24" ht="14.25" customHeight="1" x14ac:dyDescent="0.25">
      <c r="A2" s="974" t="s">
        <v>91</v>
      </c>
      <c r="B2" s="974"/>
      <c r="C2" s="974"/>
      <c r="D2" s="450" t="s">
        <v>117</v>
      </c>
      <c r="E2" s="451"/>
      <c r="F2" s="451"/>
      <c r="G2" s="206"/>
      <c r="H2" s="214"/>
      <c r="I2" s="215"/>
      <c r="J2" s="214"/>
      <c r="K2" s="975" t="s">
        <v>102</v>
      </c>
      <c r="L2" s="975"/>
      <c r="M2" s="975"/>
      <c r="N2" s="975"/>
    </row>
    <row r="3" spans="1:24" ht="17.25" customHeight="1" x14ac:dyDescent="0.25">
      <c r="A3" s="976" t="s">
        <v>90</v>
      </c>
      <c r="B3" s="977"/>
      <c r="C3" s="977"/>
      <c r="D3" s="446" t="s">
        <v>120</v>
      </c>
      <c r="E3" s="380"/>
      <c r="F3" s="380"/>
      <c r="G3" s="395"/>
      <c r="H3" s="396"/>
      <c r="I3" s="219"/>
      <c r="J3" s="214"/>
      <c r="K3" s="978">
        <v>43889</v>
      </c>
      <c r="L3" s="979"/>
      <c r="M3" s="979"/>
      <c r="N3" s="979"/>
    </row>
    <row r="4" spans="1:24" ht="14.25" customHeight="1" x14ac:dyDescent="0.25">
      <c r="A4" s="976" t="s">
        <v>92</v>
      </c>
      <c r="B4" s="976"/>
      <c r="C4" s="976"/>
      <c r="D4" s="381"/>
      <c r="E4" s="382"/>
      <c r="F4" s="382"/>
      <c r="G4" s="397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6" t="s">
        <v>93</v>
      </c>
      <c r="B5" s="976"/>
      <c r="C5" s="976"/>
      <c r="D5" s="383"/>
      <c r="E5" s="382"/>
      <c r="F5" s="382"/>
      <c r="G5" s="397"/>
      <c r="H5" s="214"/>
      <c r="I5" s="214"/>
      <c r="J5" s="214"/>
      <c r="K5" s="215"/>
      <c r="L5" s="214"/>
      <c r="M5" s="351"/>
      <c r="N5" s="352"/>
    </row>
    <row r="6" spans="1:24" ht="14.25" customHeight="1" x14ac:dyDescent="0.25">
      <c r="A6" s="976" t="s">
        <v>95</v>
      </c>
      <c r="B6" s="977"/>
      <c r="C6" s="977"/>
      <c r="D6" s="417"/>
      <c r="E6" s="384"/>
      <c r="F6" s="384"/>
      <c r="G6" s="395"/>
      <c r="H6" s="420"/>
      <c r="I6" s="420"/>
      <c r="J6" s="420"/>
      <c r="K6" s="420"/>
      <c r="L6" s="420"/>
      <c r="M6" s="420"/>
      <c r="N6" s="420"/>
    </row>
    <row r="7" spans="1:24" ht="14.25" customHeight="1" x14ac:dyDescent="0.25">
      <c r="A7" s="976" t="s">
        <v>94</v>
      </c>
      <c r="B7" s="976"/>
      <c r="C7" s="976"/>
      <c r="D7" s="449" t="s">
        <v>118</v>
      </c>
      <c r="E7" s="449"/>
      <c r="F7" s="449"/>
      <c r="G7" s="214"/>
      <c r="H7" s="980"/>
      <c r="I7" s="981"/>
      <c r="J7" s="981"/>
      <c r="K7" s="981"/>
      <c r="L7" s="981"/>
      <c r="M7" s="981"/>
      <c r="N7" s="981"/>
    </row>
    <row r="8" spans="1:24" ht="14.25" customHeight="1" x14ac:dyDescent="0.25">
      <c r="A8" s="422"/>
      <c r="B8" s="422"/>
      <c r="C8" s="422"/>
      <c r="D8" s="214"/>
      <c r="E8" s="214"/>
      <c r="F8" s="214"/>
      <c r="G8" s="214"/>
      <c r="H8" s="420"/>
      <c r="I8" s="421"/>
      <c r="J8" s="421"/>
      <c r="K8" s="421"/>
      <c r="L8" s="421"/>
      <c r="M8" s="421"/>
      <c r="N8" s="421"/>
    </row>
    <row r="9" spans="1:24" ht="14.25" customHeight="1" x14ac:dyDescent="0.25">
      <c r="A9" s="422"/>
      <c r="B9" s="422"/>
      <c r="C9" s="422"/>
      <c r="D9" s="214"/>
      <c r="E9" s="214"/>
      <c r="F9" s="214"/>
      <c r="G9" s="214"/>
      <c r="H9" s="420"/>
      <c r="I9" s="421"/>
      <c r="J9" s="421"/>
      <c r="K9" s="421"/>
      <c r="L9" s="421"/>
      <c r="M9" s="421"/>
      <c r="N9" s="421"/>
    </row>
    <row r="10" spans="1:24" ht="14.25" customHeight="1" thickBot="1" x14ac:dyDescent="0.25">
      <c r="G10" s="203"/>
      <c r="H10" s="373">
        <v>240</v>
      </c>
      <c r="I10" s="373">
        <v>180</v>
      </c>
      <c r="J10" s="300">
        <v>120</v>
      </c>
      <c r="K10" s="300">
        <v>81</v>
      </c>
      <c r="L10" s="300">
        <v>64</v>
      </c>
      <c r="M10" s="300">
        <v>32</v>
      </c>
      <c r="N10" s="300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492"/>
      <c r="I11" s="492"/>
      <c r="J11" s="492"/>
      <c r="K11" s="492"/>
      <c r="L11" s="492"/>
      <c r="M11" s="492"/>
      <c r="N11" s="420"/>
      <c r="R11" s="425"/>
      <c r="S11" s="425"/>
      <c r="T11" s="425"/>
      <c r="U11" s="425"/>
      <c r="V11" s="425"/>
      <c r="W11" s="425"/>
      <c r="X11" s="425"/>
    </row>
    <row r="12" spans="1:24" ht="52.5" customHeight="1" thickBot="1" x14ac:dyDescent="0.3">
      <c r="A12" s="200"/>
      <c r="B12" s="199"/>
      <c r="C12" s="982"/>
      <c r="D12" s="879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531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70" t="s">
        <v>64</v>
      </c>
      <c r="B13" s="971"/>
      <c r="C13" s="971"/>
      <c r="D13" s="972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ht="15" customHeight="1" x14ac:dyDescent="0.2">
      <c r="A14" s="964" t="s">
        <v>289</v>
      </c>
      <c r="B14" s="965"/>
      <c r="C14" s="965"/>
      <c r="D14" s="966"/>
      <c r="E14" s="303"/>
      <c r="F14" s="304">
        <f>SUM(H14*$H$10)+(I14*$I$10)+(J14*$J$10)+(K14*$K$10)+(L14*$L$10)+(M14*$M$10)+(N14*$N$10)</f>
        <v>180</v>
      </c>
      <c r="G14" s="305">
        <f t="shared" ref="G14:G32" si="0">SUM(H14:N14)</f>
        <v>1</v>
      </c>
      <c r="H14" s="419"/>
      <c r="I14" s="392">
        <v>1</v>
      </c>
      <c r="J14" s="831"/>
      <c r="K14" s="307"/>
      <c r="L14" s="308"/>
      <c r="M14" s="308"/>
      <c r="N14" s="309"/>
      <c r="P14" s="63"/>
      <c r="Q14" s="160"/>
      <c r="R14" s="162"/>
      <c r="S14" s="160"/>
      <c r="T14" s="160"/>
      <c r="U14" s="160"/>
      <c r="V14" s="161"/>
      <c r="W14" s="160"/>
    </row>
    <row r="15" spans="1:24" ht="15" customHeight="1" x14ac:dyDescent="0.2">
      <c r="A15" s="589"/>
      <c r="B15" s="590"/>
      <c r="C15" s="590"/>
      <c r="D15" s="591"/>
      <c r="E15" s="303"/>
      <c r="F15" s="304"/>
      <c r="G15" s="305"/>
      <c r="H15" s="588"/>
      <c r="I15" s="392"/>
      <c r="J15" s="831"/>
      <c r="K15" s="307"/>
      <c r="L15" s="592"/>
      <c r="M15" s="592"/>
      <c r="N15" s="309"/>
      <c r="P15" s="63"/>
      <c r="Q15" s="160"/>
      <c r="R15" s="162"/>
      <c r="S15" s="160"/>
      <c r="T15" s="160"/>
      <c r="U15" s="160"/>
      <c r="V15" s="161"/>
      <c r="W15" s="160"/>
    </row>
    <row r="16" spans="1:24" ht="15" customHeight="1" x14ac:dyDescent="0.2">
      <c r="A16" s="1054" t="s">
        <v>180</v>
      </c>
      <c r="B16" s="1055"/>
      <c r="C16" s="1055"/>
      <c r="D16" s="1056"/>
      <c r="E16" s="303"/>
      <c r="F16" s="304">
        <f t="shared" ref="F16:F32" si="1">SUM(H16*$H$10)+(I16*$I$10)+(J16*$J$10)+(K16*$K$10)+(L16*$L$10)+(M16*$M$10)+(N16*$N$10)</f>
        <v>120</v>
      </c>
      <c r="G16" s="305">
        <f>SUM(H16:N16)</f>
        <v>1</v>
      </c>
      <c r="H16" s="588"/>
      <c r="I16" s="392"/>
      <c r="J16" s="831">
        <v>1</v>
      </c>
      <c r="K16" s="307"/>
      <c r="L16" s="592"/>
      <c r="M16" s="592"/>
      <c r="N16" s="309"/>
      <c r="P16" s="63"/>
      <c r="Q16" s="160"/>
      <c r="R16" s="162"/>
      <c r="S16" s="160"/>
      <c r="T16" s="160"/>
      <c r="U16" s="160"/>
      <c r="V16" s="161"/>
      <c r="W16" s="160"/>
    </row>
    <row r="17" spans="1:23" ht="15" customHeight="1" x14ac:dyDescent="0.2">
      <c r="A17" s="1051" t="s">
        <v>181</v>
      </c>
      <c r="B17" s="1052"/>
      <c r="C17" s="1052"/>
      <c r="D17" s="1053"/>
      <c r="E17" s="302"/>
      <c r="F17" s="304">
        <f t="shared" si="1"/>
        <v>120</v>
      </c>
      <c r="G17" s="305">
        <f t="shared" si="0"/>
        <v>1</v>
      </c>
      <c r="H17" s="419"/>
      <c r="I17" s="392"/>
      <c r="J17" s="392">
        <v>1</v>
      </c>
      <c r="K17" s="307"/>
      <c r="L17" s="308"/>
      <c r="M17" s="308"/>
      <c r="N17" s="309"/>
      <c r="P17" s="63"/>
      <c r="Q17" s="160"/>
      <c r="R17" s="162"/>
      <c r="S17" s="160"/>
      <c r="T17" s="160"/>
      <c r="U17" s="160"/>
      <c r="V17" s="161"/>
      <c r="W17" s="160"/>
    </row>
    <row r="18" spans="1:23" ht="15" customHeight="1" x14ac:dyDescent="0.2">
      <c r="A18" s="1051" t="s">
        <v>182</v>
      </c>
      <c r="B18" s="1052"/>
      <c r="C18" s="1052"/>
      <c r="D18" s="1053"/>
      <c r="E18" s="310"/>
      <c r="F18" s="304">
        <f t="shared" si="1"/>
        <v>120</v>
      </c>
      <c r="G18" s="390">
        <f t="shared" si="0"/>
        <v>1</v>
      </c>
      <c r="H18" s="419"/>
      <c r="I18" s="392"/>
      <c r="J18" s="392">
        <v>1</v>
      </c>
      <c r="K18" s="307"/>
      <c r="L18" s="308"/>
      <c r="M18" s="308"/>
      <c r="N18" s="309"/>
      <c r="P18" s="63"/>
      <c r="Q18" s="160"/>
      <c r="R18" s="162"/>
      <c r="S18" s="160"/>
      <c r="T18" s="160"/>
      <c r="U18" s="160"/>
      <c r="V18" s="161"/>
      <c r="W18" s="160"/>
    </row>
    <row r="19" spans="1:23" s="508" customFormat="1" ht="15" customHeight="1" x14ac:dyDescent="0.2">
      <c r="A19" s="967" t="s">
        <v>183</v>
      </c>
      <c r="B19" s="968"/>
      <c r="C19" s="968"/>
      <c r="D19" s="969"/>
      <c r="E19" s="513"/>
      <c r="F19" s="502">
        <f t="shared" si="1"/>
        <v>64</v>
      </c>
      <c r="G19" s="503">
        <f t="shared" si="0"/>
        <v>1</v>
      </c>
      <c r="H19" s="504"/>
      <c r="I19" s="505"/>
      <c r="J19" s="505"/>
      <c r="K19" s="505"/>
      <c r="L19" s="506">
        <v>1</v>
      </c>
      <c r="M19" s="506"/>
      <c r="N19" s="507"/>
      <c r="P19" s="509"/>
      <c r="Q19" s="510"/>
      <c r="R19" s="511"/>
      <c r="S19" s="510"/>
      <c r="T19" s="510"/>
      <c r="U19" s="510"/>
      <c r="V19" s="512"/>
      <c r="W19" s="510"/>
    </row>
    <row r="20" spans="1:23" ht="15" customHeight="1" x14ac:dyDescent="0.2">
      <c r="A20" s="967" t="s">
        <v>184</v>
      </c>
      <c r="B20" s="968"/>
      <c r="C20" s="968"/>
      <c r="D20" s="969"/>
      <c r="E20" s="513"/>
      <c r="F20" s="502">
        <f t="shared" si="1"/>
        <v>64</v>
      </c>
      <c r="G20" s="503">
        <f t="shared" si="0"/>
        <v>1</v>
      </c>
      <c r="H20" s="504"/>
      <c r="I20" s="505"/>
      <c r="J20" s="505"/>
      <c r="K20" s="505"/>
      <c r="L20" s="506">
        <v>1</v>
      </c>
      <c r="M20" s="506"/>
      <c r="N20" s="507"/>
      <c r="P20" s="63"/>
      <c r="Q20" s="160"/>
      <c r="R20" s="162"/>
      <c r="S20" s="160"/>
      <c r="T20" s="160"/>
      <c r="U20" s="160"/>
      <c r="V20" s="161"/>
      <c r="W20" s="160"/>
    </row>
    <row r="21" spans="1:23" ht="15" customHeight="1" x14ac:dyDescent="0.2">
      <c r="A21" s="967" t="s">
        <v>185</v>
      </c>
      <c r="B21" s="968"/>
      <c r="C21" s="968"/>
      <c r="D21" s="969"/>
      <c r="E21" s="513"/>
      <c r="F21" s="502">
        <f t="shared" si="1"/>
        <v>64</v>
      </c>
      <c r="G21" s="503">
        <f t="shared" si="0"/>
        <v>1</v>
      </c>
      <c r="H21" s="504"/>
      <c r="I21" s="505"/>
      <c r="J21" s="505"/>
      <c r="K21" s="505"/>
      <c r="L21" s="506">
        <v>1</v>
      </c>
      <c r="M21" s="506"/>
      <c r="N21" s="507"/>
      <c r="P21" s="63"/>
      <c r="Q21" s="160"/>
      <c r="R21" s="162"/>
      <c r="S21" s="160"/>
      <c r="T21" s="160"/>
      <c r="U21" s="160"/>
      <c r="V21" s="161"/>
      <c r="W21" s="160"/>
    </row>
    <row r="22" spans="1:23" s="522" customFormat="1" ht="15" customHeight="1" x14ac:dyDescent="0.2">
      <c r="A22" s="984" t="s">
        <v>186</v>
      </c>
      <c r="B22" s="985"/>
      <c r="C22" s="985"/>
      <c r="D22" s="986"/>
      <c r="E22" s="514"/>
      <c r="F22" s="515">
        <f t="shared" si="1"/>
        <v>81</v>
      </c>
      <c r="G22" s="516">
        <f t="shared" si="0"/>
        <v>1</v>
      </c>
      <c r="H22" s="529"/>
      <c r="I22" s="519"/>
      <c r="J22" s="519"/>
      <c r="K22" s="519">
        <v>1</v>
      </c>
      <c r="L22" s="530"/>
      <c r="M22" s="530"/>
      <c r="N22" s="531"/>
      <c r="P22" s="523"/>
      <c r="Q22" s="524"/>
      <c r="R22" s="525"/>
      <c r="S22" s="524"/>
      <c r="T22" s="524"/>
      <c r="U22" s="524"/>
      <c r="V22" s="526"/>
      <c r="W22" s="524"/>
    </row>
    <row r="23" spans="1:23" s="522" customFormat="1" ht="15" customHeight="1" x14ac:dyDescent="0.2">
      <c r="A23" s="984" t="s">
        <v>187</v>
      </c>
      <c r="B23" s="985"/>
      <c r="C23" s="985"/>
      <c r="D23" s="986"/>
      <c r="E23" s="514"/>
      <c r="F23" s="515">
        <f t="shared" si="1"/>
        <v>81</v>
      </c>
      <c r="G23" s="516">
        <f t="shared" si="0"/>
        <v>1</v>
      </c>
      <c r="H23" s="529"/>
      <c r="I23" s="519"/>
      <c r="J23" s="519"/>
      <c r="K23" s="519">
        <v>1</v>
      </c>
      <c r="L23" s="530"/>
      <c r="M23" s="530"/>
      <c r="N23" s="531"/>
      <c r="P23" s="523"/>
      <c r="Q23" s="524"/>
      <c r="R23" s="525"/>
      <c r="S23" s="524"/>
      <c r="T23" s="524"/>
      <c r="U23" s="524"/>
      <c r="V23" s="526"/>
      <c r="W23" s="524"/>
    </row>
    <row r="24" spans="1:23" ht="15" customHeight="1" x14ac:dyDescent="0.2">
      <c r="A24" s="967" t="s">
        <v>188</v>
      </c>
      <c r="B24" s="968"/>
      <c r="C24" s="968"/>
      <c r="D24" s="969"/>
      <c r="E24" s="513"/>
      <c r="F24" s="502">
        <f t="shared" si="1"/>
        <v>64</v>
      </c>
      <c r="G24" s="503">
        <f t="shared" si="0"/>
        <v>1</v>
      </c>
      <c r="H24" s="504"/>
      <c r="I24" s="505"/>
      <c r="J24" s="505"/>
      <c r="K24" s="505"/>
      <c r="L24" s="506">
        <v>1</v>
      </c>
      <c r="M24" s="506"/>
      <c r="N24" s="507"/>
      <c r="P24" s="63"/>
      <c r="Q24" s="160"/>
      <c r="R24" s="162"/>
      <c r="S24" s="160"/>
      <c r="T24" s="160"/>
      <c r="U24" s="160"/>
      <c r="V24" s="161"/>
      <c r="W24" s="160"/>
    </row>
    <row r="25" spans="1:23" ht="15" customHeight="1" x14ac:dyDescent="0.2">
      <c r="A25" s="967" t="s">
        <v>189</v>
      </c>
      <c r="B25" s="968"/>
      <c r="C25" s="968"/>
      <c r="D25" s="969"/>
      <c r="E25" s="513"/>
      <c r="F25" s="502">
        <f t="shared" si="1"/>
        <v>64</v>
      </c>
      <c r="G25" s="503">
        <f t="shared" si="0"/>
        <v>1</v>
      </c>
      <c r="H25" s="504"/>
      <c r="I25" s="505"/>
      <c r="J25" s="505"/>
      <c r="K25" s="505"/>
      <c r="L25" s="506">
        <v>1</v>
      </c>
      <c r="M25" s="506"/>
      <c r="N25" s="507"/>
      <c r="P25" s="63"/>
      <c r="Q25" s="160"/>
      <c r="R25" s="162"/>
      <c r="S25" s="160"/>
      <c r="T25" s="160"/>
      <c r="U25" s="160"/>
      <c r="V25" s="161"/>
      <c r="W25" s="160"/>
    </row>
    <row r="26" spans="1:23" ht="15" customHeight="1" x14ac:dyDescent="0.2">
      <c r="A26" s="967" t="s">
        <v>190</v>
      </c>
      <c r="B26" s="968"/>
      <c r="C26" s="968"/>
      <c r="D26" s="969"/>
      <c r="E26" s="513"/>
      <c r="F26" s="502">
        <f t="shared" si="1"/>
        <v>64</v>
      </c>
      <c r="G26" s="503">
        <f t="shared" si="0"/>
        <v>1</v>
      </c>
      <c r="H26" s="504"/>
      <c r="I26" s="505"/>
      <c r="J26" s="505"/>
      <c r="K26" s="505"/>
      <c r="L26" s="506">
        <v>1</v>
      </c>
      <c r="M26" s="506"/>
      <c r="N26" s="507"/>
      <c r="P26" s="63"/>
      <c r="Q26" s="160"/>
      <c r="R26" s="162"/>
      <c r="S26" s="160"/>
      <c r="T26" s="160"/>
      <c r="U26" s="160"/>
      <c r="V26" s="161"/>
      <c r="W26" s="160"/>
    </row>
    <row r="27" spans="1:23" ht="15" customHeight="1" x14ac:dyDescent="0.2">
      <c r="A27" s="967" t="s">
        <v>191</v>
      </c>
      <c r="B27" s="968"/>
      <c r="C27" s="968"/>
      <c r="D27" s="969"/>
      <c r="E27" s="513"/>
      <c r="F27" s="502">
        <f t="shared" si="1"/>
        <v>64</v>
      </c>
      <c r="G27" s="503">
        <f t="shared" si="0"/>
        <v>1</v>
      </c>
      <c r="H27" s="504"/>
      <c r="I27" s="505"/>
      <c r="J27" s="505"/>
      <c r="K27" s="505"/>
      <c r="L27" s="506">
        <v>1</v>
      </c>
      <c r="M27" s="506"/>
      <c r="N27" s="507"/>
      <c r="P27" s="63"/>
      <c r="Q27" s="160"/>
      <c r="R27" s="162"/>
      <c r="S27" s="160"/>
      <c r="T27" s="160"/>
      <c r="U27" s="160"/>
      <c r="V27" s="161"/>
      <c r="W27" s="160"/>
    </row>
    <row r="28" spans="1:23" ht="15" customHeight="1" x14ac:dyDescent="0.2">
      <c r="A28" s="967" t="s">
        <v>192</v>
      </c>
      <c r="B28" s="968"/>
      <c r="C28" s="968"/>
      <c r="D28" s="969"/>
      <c r="E28" s="513"/>
      <c r="F28" s="502">
        <f t="shared" si="1"/>
        <v>64</v>
      </c>
      <c r="G28" s="503">
        <f t="shared" si="0"/>
        <v>1</v>
      </c>
      <c r="H28" s="504"/>
      <c r="I28" s="505"/>
      <c r="J28" s="505"/>
      <c r="K28" s="505"/>
      <c r="L28" s="506">
        <v>1</v>
      </c>
      <c r="M28" s="506"/>
      <c r="N28" s="507"/>
      <c r="P28" s="63"/>
      <c r="Q28" s="160"/>
      <c r="R28" s="162"/>
      <c r="S28" s="160"/>
      <c r="T28" s="160"/>
      <c r="U28" s="160"/>
      <c r="V28" s="161"/>
      <c r="W28" s="160"/>
    </row>
    <row r="29" spans="1:23" ht="15" customHeight="1" x14ac:dyDescent="0.2">
      <c r="A29" s="967" t="s">
        <v>193</v>
      </c>
      <c r="B29" s="968"/>
      <c r="C29" s="968"/>
      <c r="D29" s="969"/>
      <c r="E29" s="513"/>
      <c r="F29" s="502">
        <f t="shared" si="1"/>
        <v>64</v>
      </c>
      <c r="G29" s="503">
        <f t="shared" si="0"/>
        <v>1</v>
      </c>
      <c r="H29" s="504"/>
      <c r="I29" s="505"/>
      <c r="J29" s="505"/>
      <c r="K29" s="505"/>
      <c r="L29" s="506">
        <v>1</v>
      </c>
      <c r="M29" s="506"/>
      <c r="N29" s="507"/>
      <c r="P29" s="63"/>
      <c r="Q29" s="160"/>
      <c r="R29" s="162"/>
      <c r="S29" s="160"/>
      <c r="T29" s="160"/>
      <c r="U29" s="160"/>
      <c r="V29" s="161"/>
      <c r="W29" s="160"/>
    </row>
    <row r="30" spans="1:23" ht="15" customHeight="1" x14ac:dyDescent="0.2">
      <c r="A30" s="967" t="s">
        <v>398</v>
      </c>
      <c r="B30" s="968"/>
      <c r="C30" s="968"/>
      <c r="D30" s="969"/>
      <c r="E30" s="513"/>
      <c r="F30" s="502">
        <f t="shared" si="1"/>
        <v>64</v>
      </c>
      <c r="G30" s="503">
        <f t="shared" si="0"/>
        <v>1</v>
      </c>
      <c r="H30" s="504"/>
      <c r="I30" s="505"/>
      <c r="J30" s="505"/>
      <c r="K30" s="505"/>
      <c r="L30" s="506">
        <v>1</v>
      </c>
      <c r="M30" s="506"/>
      <c r="N30" s="507"/>
      <c r="P30" s="63"/>
      <c r="Q30" s="160"/>
      <c r="R30" s="162"/>
      <c r="S30" s="160"/>
      <c r="T30" s="160"/>
      <c r="U30" s="160"/>
      <c r="V30" s="161"/>
      <c r="W30" s="160"/>
    </row>
    <row r="31" spans="1:23" ht="15" customHeight="1" x14ac:dyDescent="0.2">
      <c r="A31" s="967" t="s">
        <v>399</v>
      </c>
      <c r="B31" s="968"/>
      <c r="C31" s="968"/>
      <c r="D31" s="969"/>
      <c r="E31" s="513"/>
      <c r="F31" s="502">
        <f t="shared" si="1"/>
        <v>64</v>
      </c>
      <c r="G31" s="503">
        <f t="shared" si="0"/>
        <v>1</v>
      </c>
      <c r="H31" s="504"/>
      <c r="I31" s="505"/>
      <c r="J31" s="505"/>
      <c r="K31" s="505"/>
      <c r="L31" s="506">
        <v>1</v>
      </c>
      <c r="M31" s="506"/>
      <c r="N31" s="507"/>
      <c r="P31" s="63"/>
      <c r="Q31" s="160"/>
      <c r="R31" s="162"/>
      <c r="S31" s="160"/>
      <c r="T31" s="160"/>
      <c r="U31" s="160"/>
      <c r="V31" s="161"/>
      <c r="W31" s="160"/>
    </row>
    <row r="32" spans="1:23" ht="15" customHeight="1" x14ac:dyDescent="0.2">
      <c r="A32" s="967" t="s">
        <v>400</v>
      </c>
      <c r="B32" s="968"/>
      <c r="C32" s="968"/>
      <c r="D32" s="969"/>
      <c r="E32" s="513"/>
      <c r="F32" s="502">
        <f t="shared" si="1"/>
        <v>64</v>
      </c>
      <c r="G32" s="503">
        <f t="shared" si="0"/>
        <v>1</v>
      </c>
      <c r="H32" s="504"/>
      <c r="I32" s="505"/>
      <c r="J32" s="505"/>
      <c r="K32" s="505"/>
      <c r="L32" s="506">
        <v>1</v>
      </c>
      <c r="M32" s="506"/>
      <c r="N32" s="507"/>
      <c r="P32" s="63"/>
      <c r="Q32" s="160"/>
      <c r="R32" s="162"/>
      <c r="S32" s="160"/>
      <c r="T32" s="160"/>
      <c r="U32" s="160"/>
      <c r="V32" s="161"/>
      <c r="W32" s="160"/>
    </row>
    <row r="33" spans="1:29" ht="15" customHeight="1" x14ac:dyDescent="0.2">
      <c r="A33" s="967"/>
      <c r="B33" s="968"/>
      <c r="C33" s="968"/>
      <c r="D33" s="969"/>
      <c r="E33" s="513"/>
      <c r="F33" s="502"/>
      <c r="G33" s="503"/>
      <c r="H33" s="504"/>
      <c r="I33" s="505"/>
      <c r="J33" s="505"/>
      <c r="K33" s="505"/>
      <c r="L33" s="506"/>
      <c r="M33" s="506"/>
      <c r="N33" s="507"/>
      <c r="P33" s="63"/>
      <c r="Q33" s="160"/>
      <c r="R33" s="162"/>
      <c r="S33" s="160"/>
      <c r="T33" s="160"/>
      <c r="U33" s="160"/>
      <c r="V33" s="161"/>
      <c r="W33" s="160"/>
    </row>
    <row r="34" spans="1:29" ht="15" customHeight="1" x14ac:dyDescent="0.2">
      <c r="A34" s="426"/>
      <c r="B34" s="427"/>
      <c r="C34" s="427"/>
      <c r="D34" s="435"/>
      <c r="E34" s="302"/>
      <c r="F34" s="304"/>
      <c r="G34" s="305"/>
      <c r="H34" s="311"/>
      <c r="I34" s="312"/>
      <c r="J34" s="307"/>
      <c r="K34" s="312"/>
      <c r="L34" s="423"/>
      <c r="M34" s="423"/>
      <c r="N34" s="314"/>
      <c r="P34" s="63"/>
      <c r="Q34" s="160"/>
      <c r="R34" s="162"/>
      <c r="S34" s="160"/>
      <c r="T34" s="160"/>
      <c r="U34" s="160"/>
      <c r="V34" s="161"/>
      <c r="W34" s="160"/>
    </row>
    <row r="35" spans="1:29" ht="15" customHeight="1" x14ac:dyDescent="0.2">
      <c r="A35" s="940"/>
      <c r="B35" s="941"/>
      <c r="C35" s="941"/>
      <c r="D35" s="942"/>
      <c r="E35" s="302"/>
      <c r="F35" s="304"/>
      <c r="G35" s="305"/>
      <c r="H35" s="311"/>
      <c r="I35" s="312"/>
      <c r="J35" s="307"/>
      <c r="K35" s="312"/>
      <c r="L35" s="423"/>
      <c r="M35" s="423"/>
      <c r="N35" s="314"/>
      <c r="P35" s="63"/>
      <c r="Q35" s="160"/>
      <c r="R35" s="162"/>
      <c r="S35" s="160"/>
      <c r="T35" s="160"/>
      <c r="U35" s="160"/>
      <c r="V35" s="161"/>
      <c r="W35" s="160"/>
    </row>
    <row r="36" spans="1:29" ht="15" customHeight="1" x14ac:dyDescent="0.25">
      <c r="A36" s="428" t="s">
        <v>113</v>
      </c>
      <c r="B36" s="429"/>
      <c r="C36" s="429"/>
      <c r="D36" s="429"/>
      <c r="E36" s="430"/>
      <c r="F36" s="372"/>
      <c r="G36" s="315">
        <f>SUM(G14:G35)</f>
        <v>18</v>
      </c>
      <c r="H36" s="943"/>
      <c r="I36" s="944"/>
      <c r="J36" s="944"/>
      <c r="K36" s="944"/>
      <c r="L36" s="944"/>
      <c r="M36" s="944"/>
      <c r="N36" s="945"/>
      <c r="P36" s="63"/>
      <c r="Q36" s="160"/>
      <c r="R36" s="162"/>
      <c r="S36" s="160"/>
      <c r="T36" s="160"/>
      <c r="U36" s="160"/>
      <c r="V36" s="161"/>
      <c r="W36" s="160"/>
    </row>
    <row r="37" spans="1:29" ht="15" customHeight="1" x14ac:dyDescent="0.25">
      <c r="A37" s="946" t="s">
        <v>8</v>
      </c>
      <c r="B37" s="947"/>
      <c r="C37" s="947"/>
      <c r="D37" s="948"/>
      <c r="E37" s="120">
        <f>SUM(F37*$E$12)</f>
        <v>2131.5</v>
      </c>
      <c r="F37" s="136">
        <f>SUM(H37*$H$10)+(I37*$I$10)+(J37*$J$10)+(K37*$K$10)+(L37*$L$10)+(M37*$M$10)+(N37*$N$10)</f>
        <v>1470</v>
      </c>
      <c r="G37" s="135">
        <f>SUM(H37:N37)</f>
        <v>18</v>
      </c>
      <c r="H37" s="157">
        <f t="shared" ref="H37:N37" si="2">SUM(H14:H36)</f>
        <v>0</v>
      </c>
      <c r="I37" s="157">
        <f t="shared" si="2"/>
        <v>1</v>
      </c>
      <c r="J37" s="157">
        <f t="shared" si="2"/>
        <v>3</v>
      </c>
      <c r="K37" s="157">
        <f t="shared" si="2"/>
        <v>2</v>
      </c>
      <c r="L37" s="157">
        <f t="shared" si="2"/>
        <v>12</v>
      </c>
      <c r="M37" s="157">
        <f t="shared" si="2"/>
        <v>0</v>
      </c>
      <c r="N37" s="157">
        <f t="shared" si="2"/>
        <v>0</v>
      </c>
      <c r="Q37" s="140"/>
    </row>
    <row r="38" spans="1:29" ht="15" customHeight="1" x14ac:dyDescent="0.25">
      <c r="A38" s="949"/>
      <c r="B38" s="950"/>
      <c r="C38" s="950"/>
      <c r="D38" s="950"/>
      <c r="E38" s="155"/>
      <c r="F38" s="154"/>
      <c r="G38" s="154"/>
      <c r="H38" s="154"/>
      <c r="I38" s="154"/>
      <c r="J38" s="154"/>
      <c r="K38" s="154"/>
      <c r="L38" s="424"/>
      <c r="M38" s="424"/>
      <c r="N38" s="152"/>
      <c r="P38" s="63"/>
      <c r="Q38" s="151"/>
      <c r="R38" s="150"/>
      <c r="S38" s="150"/>
      <c r="T38" s="150"/>
    </row>
    <row r="39" spans="1:29" ht="15" customHeight="1" x14ac:dyDescent="0.25">
      <c r="A39" s="951" t="s">
        <v>196</v>
      </c>
      <c r="B39" s="952"/>
      <c r="C39" s="952"/>
      <c r="D39" s="953"/>
      <c r="E39" s="388">
        <f>SUM(F39*$E$12)</f>
        <v>594.5</v>
      </c>
      <c r="F39" s="389">
        <f>SUM(H39*$H$10)+(I39*$I$10)+(J39*$J$10)+(K39*$K$10)+(L39*$L$10)+(M39*$M$10)+(N39*$N$10)</f>
        <v>410</v>
      </c>
      <c r="G39" s="390">
        <f>SUM(H39:N39)</f>
        <v>5</v>
      </c>
      <c r="H39" s="391"/>
      <c r="I39" s="392"/>
      <c r="J39" s="824">
        <v>1</v>
      </c>
      <c r="K39" s="392">
        <v>2</v>
      </c>
      <c r="L39" s="823">
        <v>2</v>
      </c>
      <c r="M39" s="821"/>
      <c r="N39" s="394"/>
      <c r="P39" s="149"/>
    </row>
    <row r="40" spans="1:29" ht="15" customHeight="1" x14ac:dyDescent="0.25">
      <c r="A40" s="951" t="s">
        <v>197</v>
      </c>
      <c r="B40" s="952"/>
      <c r="C40" s="952"/>
      <c r="D40" s="953"/>
      <c r="E40" s="388">
        <f>SUM(F40*$E$12)</f>
        <v>765.6</v>
      </c>
      <c r="F40" s="389">
        <f>SUM(H40*$H$10)+(I40*$I$10)+(J40*$J$10)+(K40*$K$10)+(L40*$L$10)+(M40*$M$10)+(N40*$N$10)</f>
        <v>528</v>
      </c>
      <c r="G40" s="390">
        <f>SUM(H40:N40)</f>
        <v>11</v>
      </c>
      <c r="H40" s="391"/>
      <c r="I40" s="392"/>
      <c r="J40" s="392">
        <v>2</v>
      </c>
      <c r="K40" s="392"/>
      <c r="L40" s="393"/>
      <c r="M40" s="393">
        <v>9</v>
      </c>
      <c r="N40" s="394"/>
      <c r="P40" s="63"/>
      <c r="Q40" s="140"/>
    </row>
    <row r="41" spans="1:29" ht="15" customHeight="1" x14ac:dyDescent="0.25">
      <c r="A41" s="437"/>
      <c r="B41" s="438"/>
      <c r="C41" s="438"/>
      <c r="D41" s="439"/>
      <c r="E41" s="388"/>
      <c r="F41" s="389"/>
      <c r="G41" s="390"/>
      <c r="H41" s="549"/>
      <c r="I41" s="550"/>
      <c r="J41" s="550"/>
      <c r="K41" s="550"/>
      <c r="L41" s="551"/>
      <c r="M41" s="551"/>
      <c r="N41" s="551"/>
      <c r="P41" s="63"/>
      <c r="Q41" s="140"/>
    </row>
    <row r="42" spans="1:29" ht="15" customHeight="1" x14ac:dyDescent="0.25">
      <c r="A42" s="946" t="s">
        <v>59</v>
      </c>
      <c r="B42" s="947"/>
      <c r="C42" s="947"/>
      <c r="D42" s="948"/>
      <c r="E42" s="120">
        <f>SUM(F42*$E$12)</f>
        <v>1360.1</v>
      </c>
      <c r="F42" s="136">
        <f>SUM(H42*$H$10)+(I42*$I$10)+(J42*$J$10)+(K42*$K$10)+(L42*$L$10)+(M42*$M$10)+(N42*$N$10)</f>
        <v>938</v>
      </c>
      <c r="G42" s="135">
        <f t="shared" ref="G42:N42" si="3">SUM(G39:G40)</f>
        <v>16</v>
      </c>
      <c r="H42" s="135">
        <f t="shared" si="3"/>
        <v>0</v>
      </c>
      <c r="I42" s="135">
        <f t="shared" si="3"/>
        <v>0</v>
      </c>
      <c r="J42" s="135">
        <f t="shared" si="3"/>
        <v>3</v>
      </c>
      <c r="K42" s="135">
        <f t="shared" si="3"/>
        <v>2</v>
      </c>
      <c r="L42" s="135">
        <f t="shared" si="3"/>
        <v>2</v>
      </c>
      <c r="M42" s="135">
        <f t="shared" si="3"/>
        <v>9</v>
      </c>
      <c r="N42" s="135">
        <f t="shared" si="3"/>
        <v>0</v>
      </c>
    </row>
    <row r="43" spans="1:29" ht="15" customHeight="1" x14ac:dyDescent="0.25">
      <c r="A43" s="954"/>
      <c r="B43" s="955"/>
      <c r="C43" s="955"/>
      <c r="D43" s="955"/>
      <c r="E43" s="130"/>
      <c r="F43" s="129"/>
      <c r="G43" s="127"/>
      <c r="H43" s="128"/>
      <c r="I43" s="127"/>
      <c r="J43" s="127"/>
      <c r="K43" s="127"/>
      <c r="L43" s="126"/>
      <c r="M43" s="126"/>
      <c r="N43" s="125"/>
    </row>
    <row r="44" spans="1:29" ht="15" customHeight="1" thickBot="1" x14ac:dyDescent="0.3">
      <c r="A44" s="956" t="s">
        <v>24</v>
      </c>
      <c r="B44" s="957"/>
      <c r="C44" s="957"/>
      <c r="D44" s="958"/>
      <c r="E44" s="120">
        <f t="shared" ref="E44:N44" si="4">SUM(E37+E42)</f>
        <v>3491.6</v>
      </c>
      <c r="F44" s="120">
        <f t="shared" si="4"/>
        <v>2408</v>
      </c>
      <c r="G44" s="120">
        <f t="shared" si="4"/>
        <v>34</v>
      </c>
      <c r="H44" s="120">
        <f t="shared" si="4"/>
        <v>0</v>
      </c>
      <c r="I44" s="120">
        <f t="shared" si="4"/>
        <v>1</v>
      </c>
      <c r="J44" s="120">
        <f t="shared" si="4"/>
        <v>6</v>
      </c>
      <c r="K44" s="120">
        <f t="shared" si="4"/>
        <v>4</v>
      </c>
      <c r="L44" s="120">
        <f t="shared" si="4"/>
        <v>14</v>
      </c>
      <c r="M44" s="120">
        <f t="shared" si="4"/>
        <v>9</v>
      </c>
      <c r="N44" s="120">
        <f t="shared" si="4"/>
        <v>0</v>
      </c>
    </row>
    <row r="45" spans="1:29" ht="13.5" hidden="1" thickBot="1" x14ac:dyDescent="0.25">
      <c r="A45" s="357"/>
      <c r="B45" s="358"/>
      <c r="C45" s="118" t="s">
        <v>9</v>
      </c>
      <c r="D45" s="117"/>
      <c r="E45" s="117"/>
      <c r="F45" s="117"/>
      <c r="G45" s="116" t="e">
        <f>#REF!+#REF!</f>
        <v>#REF!</v>
      </c>
      <c r="H45" s="115"/>
      <c r="I45" s="115"/>
      <c r="J45" s="115"/>
      <c r="K45" s="115"/>
      <c r="L45" s="115"/>
      <c r="M45" s="115"/>
      <c r="N45" s="114"/>
    </row>
    <row r="46" spans="1:29" ht="13.5" hidden="1" thickBot="1" x14ac:dyDescent="0.25">
      <c r="A46" s="113"/>
      <c r="B46" s="112"/>
      <c r="C46" s="111" t="s">
        <v>10</v>
      </c>
      <c r="D46" s="110"/>
      <c r="E46" s="110"/>
      <c r="F46" s="110"/>
      <c r="G46" s="109"/>
      <c r="H46" s="108" t="e">
        <f>(#REF!+#REF!)*100</f>
        <v>#REF!</v>
      </c>
      <c r="I46" s="108" t="e">
        <f>(#REF!+#REF!)*100</f>
        <v>#REF!</v>
      </c>
      <c r="J46" s="108" t="e">
        <f>(#REF!+#REF!)*100</f>
        <v>#REF!</v>
      </c>
      <c r="K46" s="108" t="e">
        <f>(#REF!+#REF!)*168</f>
        <v>#REF!</v>
      </c>
      <c r="L46" s="108" t="e">
        <f>(#REF!+#REF!)*48</f>
        <v>#REF!</v>
      </c>
      <c r="M46" s="107" t="e">
        <f>(#REF!+#REF!)*36</f>
        <v>#REF!</v>
      </c>
      <c r="N46" s="106" t="e">
        <f>(#REF!+#REF!)*36</f>
        <v>#REF!</v>
      </c>
    </row>
    <row r="47" spans="1:29" ht="58.5" customHeight="1" thickTop="1" x14ac:dyDescent="0.25">
      <c r="A47" s="105" t="s">
        <v>11</v>
      </c>
      <c r="B47" s="104" t="s">
        <v>12</v>
      </c>
      <c r="C47" s="103" t="s">
        <v>13</v>
      </c>
      <c r="D47" s="101"/>
      <c r="E47" s="101"/>
      <c r="F47" s="101"/>
      <c r="G47" s="101"/>
      <c r="H47" s="102" t="s">
        <v>3</v>
      </c>
      <c r="I47" s="101"/>
      <c r="J47" s="100"/>
      <c r="K47" s="100"/>
      <c r="L47" s="100"/>
      <c r="M47" s="99" t="s">
        <v>15</v>
      </c>
      <c r="N47" s="98" t="s">
        <v>16</v>
      </c>
      <c r="P47" s="59"/>
      <c r="Q47" s="59"/>
      <c r="R47" s="83"/>
      <c r="W47" s="83"/>
      <c r="X47" s="83"/>
      <c r="Y47" s="83"/>
      <c r="Z47" s="83"/>
      <c r="AA47" s="83"/>
      <c r="AB47" s="83"/>
      <c r="AC47" s="59"/>
    </row>
    <row r="48" spans="1:29" ht="15" customHeight="1" x14ac:dyDescent="0.2">
      <c r="A48" s="418"/>
      <c r="B48" s="308" t="s">
        <v>86</v>
      </c>
      <c r="C48" s="959" t="s">
        <v>194</v>
      </c>
      <c r="D48" s="942"/>
      <c r="E48" s="320">
        <f t="shared" ref="E48:E53" si="5">SUM(F48*$E$12)</f>
        <v>261</v>
      </c>
      <c r="F48" s="320">
        <f t="shared" ref="F48:F53" si="6">SUM(N48*M48)</f>
        <v>180</v>
      </c>
      <c r="G48" s="348"/>
      <c r="H48" s="321"/>
      <c r="I48" s="321"/>
      <c r="J48" s="320"/>
      <c r="K48" s="322"/>
      <c r="L48" s="319"/>
      <c r="M48" s="320">
        <v>1</v>
      </c>
      <c r="N48" s="826">
        <v>180</v>
      </c>
      <c r="P48" s="59"/>
      <c r="W48" s="97"/>
      <c r="X48" s="96"/>
      <c r="Y48" s="96"/>
      <c r="Z48" s="96"/>
      <c r="AA48" s="96"/>
      <c r="AB48" s="96"/>
      <c r="AC48" s="59"/>
    </row>
    <row r="49" spans="1:29" ht="15" customHeight="1" x14ac:dyDescent="0.2">
      <c r="A49" s="418"/>
      <c r="B49" s="308" t="s">
        <v>86</v>
      </c>
      <c r="C49" s="959" t="s">
        <v>195</v>
      </c>
      <c r="D49" s="942"/>
      <c r="E49" s="320">
        <f t="shared" si="5"/>
        <v>232</v>
      </c>
      <c r="F49" s="320">
        <f t="shared" si="6"/>
        <v>160</v>
      </c>
      <c r="G49" s="348"/>
      <c r="H49" s="324"/>
      <c r="I49" s="322"/>
      <c r="J49" s="325"/>
      <c r="K49" s="322"/>
      <c r="L49" s="319"/>
      <c r="M49" s="632">
        <v>2</v>
      </c>
      <c r="N49" s="553">
        <v>80</v>
      </c>
      <c r="P49" s="59"/>
      <c r="W49" s="97"/>
      <c r="X49" s="96"/>
      <c r="Y49" s="96"/>
      <c r="Z49" s="96"/>
      <c r="AA49" s="96"/>
      <c r="AB49" s="96"/>
      <c r="AC49" s="59"/>
    </row>
    <row r="50" spans="1:29" ht="15" customHeight="1" x14ac:dyDescent="0.2">
      <c r="A50" s="418"/>
      <c r="B50" s="308" t="s">
        <v>86</v>
      </c>
      <c r="C50" s="960" t="s">
        <v>198</v>
      </c>
      <c r="D50" s="953"/>
      <c r="E50" s="320">
        <f t="shared" si="5"/>
        <v>580</v>
      </c>
      <c r="F50" s="320">
        <f t="shared" si="6"/>
        <v>400</v>
      </c>
      <c r="G50" s="348"/>
      <c r="H50" s="324"/>
      <c r="I50" s="322"/>
      <c r="J50" s="325"/>
      <c r="K50" s="322"/>
      <c r="L50" s="319"/>
      <c r="M50" s="320">
        <v>2</v>
      </c>
      <c r="N50" s="553">
        <v>200</v>
      </c>
      <c r="P50" s="59"/>
      <c r="W50" s="97"/>
      <c r="X50" s="96"/>
      <c r="Y50" s="96"/>
      <c r="Z50" s="96"/>
      <c r="AA50" s="96"/>
      <c r="AB50" s="96"/>
      <c r="AC50" s="59"/>
    </row>
    <row r="51" spans="1:29" ht="15" customHeight="1" x14ac:dyDescent="0.2">
      <c r="A51" s="418"/>
      <c r="B51" s="308" t="s">
        <v>86</v>
      </c>
      <c r="C51" s="959" t="s">
        <v>401</v>
      </c>
      <c r="D51" s="942"/>
      <c r="E51" s="320">
        <f t="shared" si="5"/>
        <v>174</v>
      </c>
      <c r="F51" s="320">
        <f t="shared" si="6"/>
        <v>120</v>
      </c>
      <c r="G51" s="348"/>
      <c r="H51" s="321"/>
      <c r="I51" s="321"/>
      <c r="J51" s="320"/>
      <c r="K51" s="322"/>
      <c r="L51" s="319"/>
      <c r="M51" s="320">
        <v>1</v>
      </c>
      <c r="N51" s="323">
        <v>120</v>
      </c>
      <c r="P51" s="59"/>
      <c r="W51" s="97"/>
      <c r="X51" s="96"/>
      <c r="Y51" s="96"/>
      <c r="Z51" s="96"/>
      <c r="AA51" s="96"/>
      <c r="AB51" s="96"/>
      <c r="AC51" s="59"/>
    </row>
    <row r="52" spans="1:29" ht="15" customHeight="1" x14ac:dyDescent="0.2">
      <c r="A52" s="317"/>
      <c r="B52" s="307"/>
      <c r="C52" s="1050"/>
      <c r="D52" s="983"/>
      <c r="E52" s="320">
        <f t="shared" si="5"/>
        <v>0</v>
      </c>
      <c r="F52" s="320">
        <f t="shared" si="6"/>
        <v>0</v>
      </c>
      <c r="G52" s="348"/>
      <c r="H52" s="321"/>
      <c r="I52" s="321"/>
      <c r="J52" s="320"/>
      <c r="K52" s="322"/>
      <c r="L52" s="319"/>
      <c r="M52" s="320"/>
      <c r="N52" s="323"/>
      <c r="P52" s="59"/>
      <c r="W52" s="83"/>
      <c r="X52" s="83"/>
      <c r="Y52" s="83"/>
      <c r="Z52" s="83"/>
      <c r="AA52" s="83"/>
      <c r="AB52" s="60"/>
      <c r="AC52" s="59"/>
    </row>
    <row r="53" spans="1:29" ht="15" customHeight="1" x14ac:dyDescent="0.2">
      <c r="A53" s="317"/>
      <c r="B53" s="307"/>
      <c r="C53" s="960"/>
      <c r="D53" s="953"/>
      <c r="E53" s="320">
        <f t="shared" si="5"/>
        <v>0</v>
      </c>
      <c r="F53" s="320">
        <f t="shared" si="6"/>
        <v>0</v>
      </c>
      <c r="G53" s="348"/>
      <c r="H53" s="324"/>
      <c r="I53" s="322"/>
      <c r="J53" s="325"/>
      <c r="K53" s="322"/>
      <c r="L53" s="319"/>
      <c r="M53" s="320"/>
      <c r="N53" s="328"/>
      <c r="P53" s="59"/>
      <c r="W53" s="83"/>
      <c r="X53" s="83"/>
      <c r="Y53" s="83"/>
      <c r="Z53" s="83"/>
      <c r="AA53" s="83"/>
      <c r="AB53" s="60"/>
      <c r="AC53" s="59"/>
    </row>
    <row r="54" spans="1:29" ht="15" customHeight="1" x14ac:dyDescent="0.2">
      <c r="A54" s="418"/>
      <c r="B54" s="308"/>
      <c r="C54" s="348"/>
      <c r="D54" s="349"/>
      <c r="E54" s="320"/>
      <c r="F54" s="320"/>
      <c r="G54" s="320"/>
      <c r="H54" s="324"/>
      <c r="I54" s="322"/>
      <c r="J54" s="325"/>
      <c r="K54" s="322"/>
      <c r="L54" s="320"/>
      <c r="M54" s="320"/>
      <c r="N54" s="323"/>
      <c r="P54" s="59"/>
      <c r="W54" s="74"/>
      <c r="X54" s="74"/>
      <c r="Y54" s="74"/>
      <c r="Z54" s="63"/>
      <c r="AA54" s="74"/>
      <c r="AB54" s="74"/>
      <c r="AC54" s="59"/>
    </row>
    <row r="55" spans="1:29" ht="15" customHeight="1" x14ac:dyDescent="0.25">
      <c r="A55" s="418"/>
      <c r="B55" s="308"/>
      <c r="C55" s="938" t="s">
        <v>305</v>
      </c>
      <c r="D55" s="939"/>
      <c r="E55" s="320">
        <f>SUM(E48:E53)</f>
        <v>1247</v>
      </c>
      <c r="F55" s="320">
        <f>SUM(F48:F53)</f>
        <v>860</v>
      </c>
      <c r="G55" s="320"/>
      <c r="H55" s="320"/>
      <c r="I55" s="320"/>
      <c r="J55" s="320"/>
      <c r="K55" s="320"/>
      <c r="L55" s="320"/>
      <c r="M55" s="320"/>
      <c r="N55" s="331"/>
      <c r="P55" s="59"/>
      <c r="Q55" s="63"/>
      <c r="R55" s="63"/>
      <c r="W55" s="60"/>
      <c r="X55" s="60"/>
      <c r="Y55" s="60"/>
      <c r="Z55" s="60"/>
      <c r="AA55" s="60"/>
      <c r="AB55" s="60"/>
      <c r="AC55" s="59"/>
    </row>
    <row r="56" spans="1:29" ht="15" customHeight="1" thickBot="1" x14ac:dyDescent="0.3">
      <c r="A56" s="333"/>
      <c r="B56" s="332"/>
      <c r="C56" s="916"/>
      <c r="D56" s="917"/>
      <c r="E56" s="917"/>
      <c r="F56" s="917"/>
      <c r="G56" s="918"/>
      <c r="H56" s="334"/>
      <c r="I56" s="334"/>
      <c r="J56" s="334"/>
      <c r="K56" s="334"/>
      <c r="L56" s="334"/>
      <c r="M56" s="334"/>
      <c r="N56" s="335"/>
      <c r="P56" s="59"/>
      <c r="Q56" s="63"/>
      <c r="R56" s="63"/>
      <c r="W56" s="60"/>
      <c r="X56" s="60"/>
      <c r="Y56" s="60"/>
      <c r="Z56" s="60"/>
      <c r="AA56" s="60"/>
      <c r="AB56" s="60"/>
      <c r="AC56" s="59"/>
    </row>
    <row r="57" spans="1:29" ht="15" customHeight="1" x14ac:dyDescent="0.25">
      <c r="A57" s="333"/>
      <c r="B57" s="332"/>
      <c r="C57" s="919" t="s">
        <v>18</v>
      </c>
      <c r="D57" s="920"/>
      <c r="E57" s="581">
        <f>SUM(E37+E55)</f>
        <v>3378.5</v>
      </c>
      <c r="F57" s="581">
        <f>SUM(F37+F55)</f>
        <v>2330</v>
      </c>
      <c r="G57" s="581">
        <f>SUM(G37+G55)</f>
        <v>18</v>
      </c>
      <c r="H57" s="334"/>
      <c r="I57" s="334"/>
      <c r="J57" s="334"/>
      <c r="K57" s="334"/>
      <c r="L57" s="334"/>
      <c r="M57" s="334"/>
      <c r="N57" s="335"/>
      <c r="P57" s="59"/>
      <c r="Q57" s="63"/>
      <c r="R57" s="63"/>
      <c r="W57" s="60"/>
      <c r="X57" s="60"/>
      <c r="Y57" s="60"/>
      <c r="Z57" s="60"/>
      <c r="AA57" s="60"/>
      <c r="AB57" s="60"/>
      <c r="AC57" s="59"/>
    </row>
    <row r="58" spans="1:29" ht="15" customHeight="1" thickBot="1" x14ac:dyDescent="0.3">
      <c r="A58" s="333"/>
      <c r="B58" s="332"/>
      <c r="C58" s="921" t="s">
        <v>112</v>
      </c>
      <c r="D58" s="922"/>
      <c r="E58" s="583">
        <f>SUM(E37+E39+E40+E55)</f>
        <v>4738.6000000000004</v>
      </c>
      <c r="F58" s="583">
        <f>SUM(F37+F39+F40+F55)</f>
        <v>3268</v>
      </c>
      <c r="G58" s="583">
        <f>SUM(G37+G39+G55)</f>
        <v>23</v>
      </c>
      <c r="H58" s="334"/>
      <c r="I58" s="334"/>
      <c r="J58" s="334"/>
      <c r="K58" s="334"/>
      <c r="L58" s="334"/>
      <c r="M58" s="334"/>
      <c r="N58" s="335"/>
      <c r="P58" s="59"/>
      <c r="Q58" s="63"/>
      <c r="R58" s="63"/>
      <c r="S58" s="63"/>
      <c r="T58" s="62"/>
      <c r="U58" s="61"/>
      <c r="V58" s="60"/>
      <c r="W58" s="60"/>
      <c r="X58" s="60"/>
      <c r="Y58" s="60"/>
      <c r="Z58" s="60"/>
      <c r="AA58" s="60"/>
      <c r="AB58" s="60"/>
      <c r="AC58" s="59"/>
    </row>
    <row r="59" spans="1:29" ht="15" customHeight="1" x14ac:dyDescent="0.25">
      <c r="A59" s="333"/>
      <c r="B59" s="332"/>
      <c r="C59" s="999"/>
      <c r="D59" s="1000"/>
      <c r="E59" s="1000"/>
      <c r="F59" s="1000"/>
      <c r="G59" s="1001"/>
      <c r="H59" s="334"/>
      <c r="I59" s="334"/>
      <c r="J59" s="334"/>
      <c r="K59" s="334"/>
      <c r="L59" s="334"/>
      <c r="M59" s="334"/>
      <c r="N59" s="335"/>
      <c r="P59" s="59"/>
      <c r="Q59" s="63"/>
      <c r="R59" s="63"/>
      <c r="S59" s="63"/>
      <c r="T59" s="62"/>
      <c r="U59" s="61"/>
      <c r="V59" s="60"/>
      <c r="W59" s="60"/>
      <c r="X59" s="60"/>
      <c r="Y59" s="60"/>
      <c r="Z59" s="60"/>
      <c r="AA59" s="60"/>
      <c r="AB59" s="60"/>
      <c r="AC59" s="59"/>
    </row>
    <row r="60" spans="1:29" ht="15" customHeight="1" x14ac:dyDescent="0.2">
      <c r="A60" s="926" t="s">
        <v>20</v>
      </c>
      <c r="B60" s="927"/>
      <c r="C60" s="927"/>
      <c r="D60" s="927"/>
      <c r="E60" s="927"/>
      <c r="F60" s="927"/>
      <c r="G60" s="927"/>
      <c r="H60" s="927"/>
      <c r="I60" s="927"/>
      <c r="J60" s="927"/>
      <c r="K60" s="927"/>
      <c r="L60" s="927"/>
      <c r="M60" s="927"/>
      <c r="N60" s="928"/>
    </row>
    <row r="61" spans="1:29" ht="15" customHeight="1" x14ac:dyDescent="0.2">
      <c r="A61" s="929"/>
      <c r="B61" s="930"/>
      <c r="C61" s="930"/>
      <c r="D61" s="930"/>
      <c r="E61" s="930"/>
      <c r="F61" s="930"/>
      <c r="G61" s="930"/>
      <c r="H61" s="930"/>
      <c r="I61" s="930"/>
      <c r="J61" s="930"/>
      <c r="K61" s="930"/>
      <c r="L61" s="930"/>
      <c r="M61" s="930"/>
      <c r="N61" s="931"/>
    </row>
    <row r="62" spans="1:29" ht="15" customHeight="1" x14ac:dyDescent="0.2">
      <c r="A62" s="932" t="s">
        <v>199</v>
      </c>
      <c r="B62" s="933"/>
      <c r="C62" s="933"/>
      <c r="D62" s="933"/>
      <c r="E62" s="933"/>
      <c r="F62" s="933"/>
      <c r="G62" s="933"/>
      <c r="H62" s="933"/>
      <c r="I62" s="933"/>
      <c r="J62" s="933"/>
      <c r="K62" s="933"/>
      <c r="L62" s="933"/>
      <c r="M62" s="933"/>
      <c r="N62" s="934"/>
    </row>
    <row r="63" spans="1:29" ht="15" customHeight="1" x14ac:dyDescent="0.2">
      <c r="A63" s="932" t="s">
        <v>200</v>
      </c>
      <c r="B63" s="933"/>
      <c r="C63" s="933"/>
      <c r="D63" s="933"/>
      <c r="E63" s="933"/>
      <c r="F63" s="933"/>
      <c r="G63" s="933"/>
      <c r="H63" s="933"/>
      <c r="I63" s="933"/>
      <c r="J63" s="933"/>
      <c r="K63" s="933"/>
      <c r="L63" s="933"/>
      <c r="M63" s="933"/>
      <c r="N63" s="934"/>
    </row>
    <row r="64" spans="1:29" ht="15" customHeight="1" x14ac:dyDescent="0.2">
      <c r="A64" s="932" t="s">
        <v>201</v>
      </c>
      <c r="B64" s="933"/>
      <c r="C64" s="933"/>
      <c r="D64" s="933"/>
      <c r="E64" s="933"/>
      <c r="F64" s="933"/>
      <c r="G64" s="933"/>
      <c r="H64" s="933"/>
      <c r="I64" s="933"/>
      <c r="J64" s="933"/>
      <c r="K64" s="933"/>
      <c r="L64" s="933"/>
      <c r="M64" s="933"/>
      <c r="N64" s="934"/>
    </row>
    <row r="65" spans="1:14" ht="15" customHeight="1" x14ac:dyDescent="0.2">
      <c r="A65" s="932" t="s">
        <v>202</v>
      </c>
      <c r="B65" s="933"/>
      <c r="C65" s="933"/>
      <c r="D65" s="933"/>
      <c r="E65" s="933"/>
      <c r="F65" s="933"/>
      <c r="G65" s="933"/>
      <c r="H65" s="933"/>
      <c r="I65" s="933"/>
      <c r="J65" s="933"/>
      <c r="K65" s="933"/>
      <c r="L65" s="933"/>
      <c r="M65" s="933"/>
      <c r="N65" s="934"/>
    </row>
    <row r="66" spans="1:14" ht="15" customHeight="1" x14ac:dyDescent="0.2">
      <c r="A66" s="932" t="s">
        <v>203</v>
      </c>
      <c r="B66" s="933"/>
      <c r="C66" s="933"/>
      <c r="D66" s="933"/>
      <c r="E66" s="933"/>
      <c r="F66" s="933"/>
      <c r="G66" s="933"/>
      <c r="H66" s="933"/>
      <c r="I66" s="933"/>
      <c r="J66" s="933"/>
      <c r="K66" s="933"/>
      <c r="L66" s="933"/>
      <c r="M66" s="933"/>
      <c r="N66" s="934"/>
    </row>
    <row r="67" spans="1:14" ht="15" customHeight="1" x14ac:dyDescent="0.2">
      <c r="A67" s="935" t="s">
        <v>402</v>
      </c>
      <c r="B67" s="936"/>
      <c r="C67" s="936"/>
      <c r="D67" s="936"/>
      <c r="E67" s="936"/>
      <c r="F67" s="936"/>
      <c r="G67" s="936"/>
      <c r="H67" s="936"/>
      <c r="I67" s="936"/>
      <c r="J67" s="936"/>
      <c r="K67" s="936"/>
      <c r="L67" s="936"/>
      <c r="M67" s="936"/>
      <c r="N67" s="937"/>
    </row>
    <row r="68" spans="1:14" ht="15" customHeight="1" thickBot="1" x14ac:dyDescent="0.25">
      <c r="A68" s="913"/>
      <c r="B68" s="914"/>
      <c r="C68" s="914"/>
      <c r="D68" s="914"/>
      <c r="E68" s="914"/>
      <c r="F68" s="914"/>
      <c r="G68" s="914"/>
      <c r="H68" s="914"/>
      <c r="I68" s="914"/>
      <c r="J68" s="914"/>
      <c r="K68" s="914"/>
      <c r="L68" s="914"/>
      <c r="M68" s="914"/>
      <c r="N68" s="915"/>
    </row>
  </sheetData>
  <mergeCells count="59">
    <mergeCell ref="A16:D16"/>
    <mergeCell ref="A68:N68"/>
    <mergeCell ref="C55:D55"/>
    <mergeCell ref="C57:D57"/>
    <mergeCell ref="C58:D58"/>
    <mergeCell ref="A60:N61"/>
    <mergeCell ref="A62:N62"/>
    <mergeCell ref="A63:N63"/>
    <mergeCell ref="A64:N64"/>
    <mergeCell ref="A65:N65"/>
    <mergeCell ref="A66:N66"/>
    <mergeCell ref="A67:N67"/>
    <mergeCell ref="C56:G56"/>
    <mergeCell ref="C59:G59"/>
    <mergeCell ref="A30:D30"/>
    <mergeCell ref="A31:D31"/>
    <mergeCell ref="A32:D32"/>
    <mergeCell ref="A44:D44"/>
    <mergeCell ref="A35:D35"/>
    <mergeCell ref="A33:D33"/>
    <mergeCell ref="A38:D38"/>
    <mergeCell ref="A39:D39"/>
    <mergeCell ref="A40:D40"/>
    <mergeCell ref="A42:D42"/>
    <mergeCell ref="A43:D43"/>
    <mergeCell ref="H36:N36"/>
    <mergeCell ref="A37:D37"/>
    <mergeCell ref="A14:D14"/>
    <mergeCell ref="A17:D17"/>
    <mergeCell ref="A18:D18"/>
    <mergeCell ref="A19:D19"/>
    <mergeCell ref="A20:D20"/>
    <mergeCell ref="A21:D21"/>
    <mergeCell ref="A25:D25"/>
    <mergeCell ref="A26:D26"/>
    <mergeCell ref="A27:D27"/>
    <mergeCell ref="A28:D28"/>
    <mergeCell ref="A22:D22"/>
    <mergeCell ref="A23:D23"/>
    <mergeCell ref="A24:D24"/>
    <mergeCell ref="A29:D29"/>
    <mergeCell ref="A13:D13"/>
    <mergeCell ref="K1:N1"/>
    <mergeCell ref="A2:C2"/>
    <mergeCell ref="K2:N2"/>
    <mergeCell ref="A3:C3"/>
    <mergeCell ref="K3:N3"/>
    <mergeCell ref="A4:C4"/>
    <mergeCell ref="A5:C5"/>
    <mergeCell ref="A6:C6"/>
    <mergeCell ref="A7:C7"/>
    <mergeCell ref="H7:N7"/>
    <mergeCell ref="C12:D12"/>
    <mergeCell ref="C52:D52"/>
    <mergeCell ref="C53:D53"/>
    <mergeCell ref="C50:D50"/>
    <mergeCell ref="C48:D48"/>
    <mergeCell ref="C49:D49"/>
    <mergeCell ref="C51:D51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7FAC6-FF0C-4FBC-A7C0-797ABE132A24}">
  <sheetPr codeName="Sheet7">
    <tabColor theme="3" tint="0.59999389629810485"/>
  </sheetPr>
  <dimension ref="A1:AC55"/>
  <sheetViews>
    <sheetView showGridLines="0" view="pageLayout" topLeftCell="E10" zoomScale="80" zoomScaleNormal="90" zoomScalePageLayoutView="80" workbookViewId="0">
      <selection activeCell="J12" sqref="J12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434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434"/>
      <c r="G1" s="434"/>
      <c r="I1" s="221"/>
      <c r="J1" s="220"/>
      <c r="K1" s="973"/>
      <c r="L1" s="973"/>
      <c r="M1" s="973"/>
      <c r="N1" s="973"/>
    </row>
    <row r="2" spans="1:24" ht="14.25" customHeight="1" x14ac:dyDescent="0.25">
      <c r="A2" s="974" t="s">
        <v>91</v>
      </c>
      <c r="B2" s="974"/>
      <c r="C2" s="974"/>
      <c r="D2" s="454" t="s">
        <v>119</v>
      </c>
      <c r="E2" s="455"/>
      <c r="F2" s="455"/>
      <c r="G2" s="206"/>
      <c r="H2" s="214"/>
      <c r="I2" s="215"/>
      <c r="J2" s="214"/>
      <c r="K2" s="975" t="s">
        <v>102</v>
      </c>
      <c r="L2" s="975"/>
      <c r="M2" s="975"/>
      <c r="N2" s="975"/>
    </row>
    <row r="3" spans="1:24" ht="17.25" customHeight="1" x14ac:dyDescent="0.25">
      <c r="A3" s="976" t="s">
        <v>90</v>
      </c>
      <c r="B3" s="977"/>
      <c r="C3" s="977"/>
      <c r="D3" s="446" t="s">
        <v>120</v>
      </c>
      <c r="E3" s="380"/>
      <c r="F3" s="380"/>
      <c r="G3" s="395"/>
      <c r="H3" s="396"/>
      <c r="I3" s="219"/>
      <c r="J3" s="214"/>
      <c r="K3" s="978">
        <v>43889</v>
      </c>
      <c r="L3" s="979"/>
      <c r="M3" s="979"/>
      <c r="N3" s="979"/>
    </row>
    <row r="4" spans="1:24" ht="14.25" customHeight="1" x14ac:dyDescent="0.25">
      <c r="A4" s="976" t="s">
        <v>92</v>
      </c>
      <c r="B4" s="976"/>
      <c r="C4" s="976"/>
      <c r="D4" s="381"/>
      <c r="E4" s="382"/>
      <c r="F4" s="382"/>
      <c r="G4" s="397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6" t="s">
        <v>93</v>
      </c>
      <c r="B5" s="976"/>
      <c r="C5" s="976"/>
      <c r="D5" s="383"/>
      <c r="E5" s="382"/>
      <c r="F5" s="382"/>
      <c r="G5" s="397"/>
      <c r="H5" s="214"/>
      <c r="I5" s="214"/>
      <c r="J5" s="214"/>
      <c r="K5" s="215"/>
      <c r="L5" s="214"/>
      <c r="M5" s="351"/>
      <c r="N5" s="352"/>
    </row>
    <row r="6" spans="1:24" ht="14.25" customHeight="1" x14ac:dyDescent="0.25">
      <c r="A6" s="976" t="s">
        <v>95</v>
      </c>
      <c r="B6" s="977"/>
      <c r="C6" s="977"/>
      <c r="D6" s="417"/>
      <c r="E6" s="384"/>
      <c r="F6" s="384"/>
      <c r="G6" s="395"/>
      <c r="H6" s="420"/>
      <c r="I6" s="420"/>
      <c r="J6" s="420"/>
      <c r="K6" s="420"/>
      <c r="L6" s="420"/>
      <c r="M6" s="420"/>
      <c r="N6" s="420"/>
    </row>
    <row r="7" spans="1:24" ht="14.25" customHeight="1" x14ac:dyDescent="0.25">
      <c r="A7" s="976" t="s">
        <v>94</v>
      </c>
      <c r="B7" s="976"/>
      <c r="C7" s="976"/>
      <c r="D7" s="449" t="s">
        <v>118</v>
      </c>
      <c r="E7" s="449"/>
      <c r="F7" s="449"/>
      <c r="G7" s="214"/>
      <c r="H7" s="980"/>
      <c r="I7" s="981"/>
      <c r="J7" s="981"/>
      <c r="K7" s="981"/>
      <c r="L7" s="981"/>
      <c r="M7" s="981"/>
      <c r="N7" s="981"/>
    </row>
    <row r="8" spans="1:24" ht="14.25" customHeight="1" x14ac:dyDescent="0.25">
      <c r="A8" s="422"/>
      <c r="B8" s="422"/>
      <c r="C8" s="422"/>
      <c r="D8" s="214"/>
      <c r="E8" s="214"/>
      <c r="F8" s="214"/>
      <c r="G8" s="214"/>
      <c r="H8" s="420"/>
      <c r="I8" s="421"/>
      <c r="J8" s="421"/>
      <c r="K8" s="421"/>
      <c r="L8" s="421"/>
      <c r="M8" s="421"/>
      <c r="N8" s="421"/>
    </row>
    <row r="9" spans="1:24" ht="14.25" customHeight="1" x14ac:dyDescent="0.25">
      <c r="A9" s="422"/>
      <c r="B9" s="422"/>
      <c r="C9" s="422"/>
      <c r="D9" s="214"/>
      <c r="E9" s="214"/>
      <c r="F9" s="214"/>
      <c r="G9" s="214"/>
      <c r="H9" s="420"/>
      <c r="I9" s="421"/>
      <c r="J9" s="421"/>
      <c r="K9" s="421"/>
      <c r="L9" s="421"/>
      <c r="M9" s="421"/>
      <c r="N9" s="421"/>
    </row>
    <row r="10" spans="1:24" ht="14.25" customHeight="1" thickBot="1" x14ac:dyDescent="0.25">
      <c r="G10" s="203"/>
      <c r="H10" s="373">
        <v>240</v>
      </c>
      <c r="I10" s="373">
        <v>180</v>
      </c>
      <c r="J10" s="300">
        <v>120</v>
      </c>
      <c r="K10" s="300">
        <v>81</v>
      </c>
      <c r="L10" s="300">
        <v>64</v>
      </c>
      <c r="M10" s="300">
        <v>32</v>
      </c>
      <c r="N10" s="300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492"/>
      <c r="I11" s="492"/>
      <c r="J11" s="492"/>
      <c r="K11" s="492"/>
      <c r="L11" s="492"/>
      <c r="M11" s="492"/>
      <c r="N11" s="420"/>
      <c r="R11" s="425"/>
      <c r="S11" s="425"/>
      <c r="T11" s="425"/>
      <c r="U11" s="425"/>
      <c r="V11" s="425"/>
      <c r="W11" s="425"/>
      <c r="X11" s="425"/>
    </row>
    <row r="12" spans="1:24" ht="52.5" customHeight="1" thickBot="1" x14ac:dyDescent="0.3">
      <c r="A12" s="200"/>
      <c r="B12" s="199"/>
      <c r="C12" s="982"/>
      <c r="D12" s="879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531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70" t="s">
        <v>64</v>
      </c>
      <c r="B13" s="971"/>
      <c r="C13" s="971"/>
      <c r="D13" s="972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ht="15" customHeight="1" x14ac:dyDescent="0.2">
      <c r="A14" s="964" t="s">
        <v>205</v>
      </c>
      <c r="B14" s="965"/>
      <c r="C14" s="965"/>
      <c r="D14" s="966"/>
      <c r="E14" s="303"/>
      <c r="F14" s="304">
        <f>SUM(H14*$H$10)+(I14*$I$10)+(J14*$J$10)+(K14*$K$10)+(L14*$L$10)+(M14*$M$10)+(N14*$N$10)</f>
        <v>120</v>
      </c>
      <c r="G14" s="305">
        <f t="shared" ref="G14:G21" si="0">SUM(H14:N14)</f>
        <v>1</v>
      </c>
      <c r="H14" s="419"/>
      <c r="I14" s="307"/>
      <c r="J14" s="831">
        <v>1</v>
      </c>
      <c r="K14" s="307"/>
      <c r="L14" s="308"/>
      <c r="M14" s="308"/>
      <c r="N14" s="309"/>
      <c r="P14" s="63"/>
      <c r="Q14" s="160"/>
      <c r="R14" s="162"/>
      <c r="S14" s="160"/>
      <c r="T14" s="160"/>
      <c r="U14" s="160"/>
      <c r="V14" s="161"/>
      <c r="W14" s="160"/>
    </row>
    <row r="15" spans="1:24" s="508" customFormat="1" ht="15" customHeight="1" x14ac:dyDescent="0.2">
      <c r="A15" s="967" t="s">
        <v>206</v>
      </c>
      <c r="B15" s="968"/>
      <c r="C15" s="968"/>
      <c r="D15" s="969"/>
      <c r="E15" s="513"/>
      <c r="F15" s="502">
        <f t="shared" ref="F15:F21" si="1">SUM(H15*$H$10)+(I15*$I$10)+(J15*$J$10)+(K15*$K$10)+(L15*$L$10)+(M15*$M$10)+(N15*$N$10)</f>
        <v>64</v>
      </c>
      <c r="G15" s="503">
        <f t="shared" si="0"/>
        <v>1</v>
      </c>
      <c r="H15" s="504"/>
      <c r="I15" s="505"/>
      <c r="J15" s="505"/>
      <c r="K15" s="505"/>
      <c r="L15" s="506">
        <v>1</v>
      </c>
      <c r="M15" s="506"/>
      <c r="N15" s="507"/>
      <c r="P15" s="509"/>
      <c r="Q15" s="510"/>
      <c r="R15" s="511"/>
      <c r="S15" s="510"/>
      <c r="T15" s="510"/>
      <c r="U15" s="510"/>
      <c r="V15" s="512"/>
      <c r="W15" s="510"/>
    </row>
    <row r="16" spans="1:24" ht="15" customHeight="1" x14ac:dyDescent="0.2">
      <c r="A16" s="1051" t="s">
        <v>212</v>
      </c>
      <c r="B16" s="1052"/>
      <c r="C16" s="1052"/>
      <c r="D16" s="1053"/>
      <c r="E16" s="310"/>
      <c r="F16" s="304">
        <f t="shared" si="1"/>
        <v>64</v>
      </c>
      <c r="G16" s="305">
        <f t="shared" si="0"/>
        <v>1</v>
      </c>
      <c r="H16" s="419"/>
      <c r="I16" s="307"/>
      <c r="J16" s="307"/>
      <c r="K16" s="307"/>
      <c r="L16" s="308">
        <v>1</v>
      </c>
      <c r="M16" s="308"/>
      <c r="N16" s="309"/>
      <c r="P16" s="63"/>
      <c r="Q16" s="160"/>
      <c r="R16" s="162"/>
      <c r="S16" s="160"/>
      <c r="T16" s="160"/>
      <c r="U16" s="160"/>
      <c r="V16" s="161"/>
      <c r="W16" s="160"/>
    </row>
    <row r="17" spans="1:23" s="508" customFormat="1" ht="15" customHeight="1" x14ac:dyDescent="0.2">
      <c r="A17" s="967" t="s">
        <v>207</v>
      </c>
      <c r="B17" s="968"/>
      <c r="C17" s="968"/>
      <c r="D17" s="969"/>
      <c r="E17" s="513"/>
      <c r="F17" s="502">
        <f t="shared" si="1"/>
        <v>64</v>
      </c>
      <c r="G17" s="503">
        <f t="shared" si="0"/>
        <v>1</v>
      </c>
      <c r="H17" s="504"/>
      <c r="I17" s="505"/>
      <c r="J17" s="505"/>
      <c r="K17" s="505"/>
      <c r="L17" s="506">
        <v>1</v>
      </c>
      <c r="M17" s="506"/>
      <c r="N17" s="507"/>
      <c r="P17" s="509"/>
      <c r="Q17" s="510"/>
      <c r="R17" s="511"/>
      <c r="S17" s="510"/>
      <c r="T17" s="510"/>
      <c r="U17" s="510"/>
      <c r="V17" s="512"/>
      <c r="W17" s="510"/>
    </row>
    <row r="18" spans="1:23" ht="15" customHeight="1" x14ac:dyDescent="0.2">
      <c r="A18" s="1002" t="s">
        <v>208</v>
      </c>
      <c r="B18" s="1003"/>
      <c r="C18" s="1003"/>
      <c r="D18" s="1004"/>
      <c r="E18" s="302"/>
      <c r="F18" s="304">
        <f t="shared" si="1"/>
        <v>64</v>
      </c>
      <c r="G18" s="305">
        <f t="shared" si="0"/>
        <v>1</v>
      </c>
      <c r="H18" s="419"/>
      <c r="I18" s="307"/>
      <c r="J18" s="307"/>
      <c r="K18" s="307"/>
      <c r="L18" s="308">
        <v>1</v>
      </c>
      <c r="M18" s="308"/>
      <c r="N18" s="309"/>
      <c r="P18" s="63"/>
      <c r="Q18" s="160"/>
      <c r="R18" s="162"/>
      <c r="S18" s="160"/>
      <c r="T18" s="160"/>
      <c r="U18" s="160"/>
      <c r="V18" s="161"/>
      <c r="W18" s="160"/>
    </row>
    <row r="19" spans="1:23" s="508" customFormat="1" ht="15" customHeight="1" x14ac:dyDescent="0.2">
      <c r="A19" s="993" t="s">
        <v>209</v>
      </c>
      <c r="B19" s="994"/>
      <c r="C19" s="994"/>
      <c r="D19" s="995"/>
      <c r="E19" s="513"/>
      <c r="F19" s="502">
        <f t="shared" si="1"/>
        <v>64</v>
      </c>
      <c r="G19" s="503">
        <f t="shared" si="0"/>
        <v>1</v>
      </c>
      <c r="H19" s="504"/>
      <c r="I19" s="505"/>
      <c r="J19" s="505"/>
      <c r="K19" s="505"/>
      <c r="L19" s="506">
        <v>1</v>
      </c>
      <c r="M19" s="506"/>
      <c r="N19" s="507"/>
      <c r="P19" s="509"/>
      <c r="Q19" s="510"/>
      <c r="R19" s="511"/>
      <c r="S19" s="510"/>
      <c r="T19" s="510"/>
      <c r="U19" s="510"/>
      <c r="V19" s="512"/>
      <c r="W19" s="510"/>
    </row>
    <row r="20" spans="1:23" s="508" customFormat="1" ht="15" customHeight="1" x14ac:dyDescent="0.2">
      <c r="A20" s="993" t="s">
        <v>210</v>
      </c>
      <c r="B20" s="994"/>
      <c r="C20" s="994"/>
      <c r="D20" s="995"/>
      <c r="E20" s="513"/>
      <c r="F20" s="502">
        <f>SUM(H20*$H$10)+(I20*$I$10)+(J20*$J$10)+(K20*$K$10)+(L20*$L$10)+(M20*$M$10)+(N20*$N$10)</f>
        <v>64</v>
      </c>
      <c r="G20" s="503">
        <f t="shared" si="0"/>
        <v>1</v>
      </c>
      <c r="H20" s="504"/>
      <c r="I20" s="505"/>
      <c r="J20" s="505"/>
      <c r="K20" s="505"/>
      <c r="L20" s="506">
        <v>1</v>
      </c>
      <c r="M20" s="506"/>
      <c r="N20" s="507"/>
      <c r="P20" s="509"/>
      <c r="Q20" s="510"/>
      <c r="R20" s="511"/>
      <c r="S20" s="510"/>
      <c r="T20" s="510"/>
      <c r="U20" s="510"/>
      <c r="V20" s="512"/>
      <c r="W20" s="510"/>
    </row>
    <row r="21" spans="1:23" ht="15" customHeight="1" x14ac:dyDescent="0.2">
      <c r="A21" s="996" t="s">
        <v>211</v>
      </c>
      <c r="B21" s="997"/>
      <c r="C21" s="997"/>
      <c r="D21" s="998"/>
      <c r="E21" s="302"/>
      <c r="F21" s="304">
        <f t="shared" si="1"/>
        <v>64</v>
      </c>
      <c r="G21" s="305">
        <f t="shared" si="0"/>
        <v>1</v>
      </c>
      <c r="H21" s="419"/>
      <c r="I21" s="307"/>
      <c r="J21" s="307"/>
      <c r="K21" s="307"/>
      <c r="L21" s="308">
        <v>1</v>
      </c>
      <c r="M21" s="308"/>
      <c r="N21" s="309"/>
      <c r="P21" s="63"/>
      <c r="Q21" s="160"/>
      <c r="R21" s="162"/>
      <c r="S21" s="160"/>
      <c r="T21" s="160"/>
      <c r="U21" s="160"/>
      <c r="V21" s="161"/>
      <c r="W21" s="160"/>
    </row>
    <row r="22" spans="1:23" ht="15" customHeight="1" x14ac:dyDescent="0.2">
      <c r="A22" s="1002"/>
      <c r="B22" s="1003"/>
      <c r="C22" s="1003"/>
      <c r="D22" s="1004"/>
      <c r="E22" s="302"/>
      <c r="F22" s="304"/>
      <c r="G22" s="305"/>
      <c r="H22" s="311"/>
      <c r="I22" s="312"/>
      <c r="J22" s="307"/>
      <c r="K22" s="312"/>
      <c r="L22" s="423"/>
      <c r="M22" s="423"/>
      <c r="N22" s="314"/>
      <c r="P22" s="63"/>
      <c r="Q22" s="160"/>
      <c r="R22" s="162"/>
      <c r="S22" s="160"/>
      <c r="T22" s="160"/>
      <c r="U22" s="160"/>
      <c r="V22" s="161"/>
      <c r="W22" s="160"/>
    </row>
    <row r="23" spans="1:23" ht="15" customHeight="1" x14ac:dyDescent="0.2">
      <c r="A23" s="431"/>
      <c r="B23" s="432"/>
      <c r="C23" s="432"/>
      <c r="D23" s="433"/>
      <c r="E23" s="302"/>
      <c r="F23" s="304"/>
      <c r="G23" s="305"/>
      <c r="H23" s="311"/>
      <c r="I23" s="312"/>
      <c r="J23" s="307"/>
      <c r="K23" s="312"/>
      <c r="L23" s="423"/>
      <c r="M23" s="423"/>
      <c r="N23" s="314"/>
      <c r="P23" s="63"/>
      <c r="Q23" s="160"/>
      <c r="R23" s="162"/>
      <c r="S23" s="160"/>
      <c r="T23" s="160"/>
      <c r="U23" s="160"/>
      <c r="V23" s="161"/>
      <c r="W23" s="160"/>
    </row>
    <row r="24" spans="1:23" ht="15" customHeight="1" x14ac:dyDescent="0.25">
      <c r="A24" s="428" t="s">
        <v>113</v>
      </c>
      <c r="B24" s="429"/>
      <c r="C24" s="429"/>
      <c r="D24" s="429"/>
      <c r="E24" s="430"/>
      <c r="F24" s="372"/>
      <c r="G24" s="315">
        <f>SUM(G14:G23)</f>
        <v>8</v>
      </c>
      <c r="H24" s="943"/>
      <c r="I24" s="944"/>
      <c r="J24" s="944"/>
      <c r="K24" s="944"/>
      <c r="L24" s="944"/>
      <c r="M24" s="944"/>
      <c r="N24" s="945"/>
      <c r="P24" s="63"/>
      <c r="Q24" s="160"/>
      <c r="R24" s="162"/>
      <c r="S24" s="160"/>
      <c r="T24" s="160"/>
      <c r="U24" s="160"/>
      <c r="V24" s="161"/>
      <c r="W24" s="160"/>
    </row>
    <row r="25" spans="1:23" ht="15" customHeight="1" x14ac:dyDescent="0.25">
      <c r="A25" s="946" t="s">
        <v>8</v>
      </c>
      <c r="B25" s="947"/>
      <c r="C25" s="947"/>
      <c r="D25" s="948"/>
      <c r="E25" s="120">
        <f>SUM(F25*$E$12)</f>
        <v>823.6</v>
      </c>
      <c r="F25" s="136">
        <f>SUM(H25*$H$10)+(I25*$I$10)+(J25*$J$10)+(K25*$K$10)+(L25*$L$10)+(M25*$M$10)+(N25*$N$10)</f>
        <v>568</v>
      </c>
      <c r="G25" s="135">
        <f>SUM(H25:N25)</f>
        <v>8</v>
      </c>
      <c r="H25" s="157">
        <f t="shared" ref="H25:N25" si="2">SUM(H14:H24)</f>
        <v>0</v>
      </c>
      <c r="I25" s="157">
        <f t="shared" si="2"/>
        <v>0</v>
      </c>
      <c r="J25" s="157">
        <f t="shared" si="2"/>
        <v>1</v>
      </c>
      <c r="K25" s="157">
        <f t="shared" si="2"/>
        <v>0</v>
      </c>
      <c r="L25" s="157">
        <f t="shared" si="2"/>
        <v>7</v>
      </c>
      <c r="M25" s="157">
        <f t="shared" si="2"/>
        <v>0</v>
      </c>
      <c r="N25" s="157">
        <f t="shared" si="2"/>
        <v>0</v>
      </c>
      <c r="Q25" s="140"/>
    </row>
    <row r="26" spans="1:23" ht="15" customHeight="1" x14ac:dyDescent="0.25">
      <c r="A26" s="949"/>
      <c r="B26" s="950"/>
      <c r="C26" s="950"/>
      <c r="D26" s="950"/>
      <c r="E26" s="155"/>
      <c r="F26" s="154"/>
      <c r="G26" s="154"/>
      <c r="H26" s="154"/>
      <c r="I26" s="154"/>
      <c r="J26" s="154"/>
      <c r="K26" s="154"/>
      <c r="L26" s="424"/>
      <c r="M26" s="424"/>
      <c r="N26" s="152"/>
      <c r="P26" s="63"/>
      <c r="Q26" s="151"/>
      <c r="R26" s="150"/>
      <c r="S26" s="150"/>
      <c r="T26" s="150"/>
    </row>
    <row r="27" spans="1:23" ht="15" customHeight="1" x14ac:dyDescent="0.25">
      <c r="A27" s="951" t="s">
        <v>104</v>
      </c>
      <c r="B27" s="952"/>
      <c r="C27" s="952"/>
      <c r="D27" s="953"/>
      <c r="E27" s="388">
        <f>SUM(F27*$E$12)</f>
        <v>545.19999999999993</v>
      </c>
      <c r="F27" s="389">
        <f>SUM(H27*$H$10)+(I27*$I$10)+(J27*$J$10)+(K27*$K$10)+(L27*$L$10)+(M27*$M$10)+(N27*$N$10)</f>
        <v>376</v>
      </c>
      <c r="G27" s="390">
        <f>SUM(H27:N27)</f>
        <v>5</v>
      </c>
      <c r="H27" s="391"/>
      <c r="I27" s="392"/>
      <c r="J27" s="392">
        <v>1</v>
      </c>
      <c r="K27" s="392"/>
      <c r="L27" s="823">
        <v>4</v>
      </c>
      <c r="M27" s="821"/>
      <c r="N27" s="394"/>
      <c r="P27" s="149"/>
    </row>
    <row r="28" spans="1:23" ht="15" customHeight="1" x14ac:dyDescent="0.25">
      <c r="A28" s="951"/>
      <c r="B28" s="952"/>
      <c r="C28" s="952"/>
      <c r="D28" s="953"/>
      <c r="E28" s="388"/>
      <c r="F28" s="389"/>
      <c r="G28" s="390"/>
      <c r="H28" s="391"/>
      <c r="I28" s="392"/>
      <c r="J28" s="392"/>
      <c r="K28" s="392"/>
      <c r="L28" s="393"/>
      <c r="M28" s="393"/>
      <c r="N28" s="394"/>
      <c r="P28" s="63"/>
      <c r="Q28" s="140"/>
    </row>
    <row r="29" spans="1:23" ht="15" customHeight="1" x14ac:dyDescent="0.25">
      <c r="A29" s="946" t="s">
        <v>59</v>
      </c>
      <c r="B29" s="947"/>
      <c r="C29" s="947"/>
      <c r="D29" s="948"/>
      <c r="E29" s="120">
        <f>SUM(F29*$E$12)</f>
        <v>545.19999999999993</v>
      </c>
      <c r="F29" s="136">
        <f>SUM(H29*$H$10)+(I29*$I$10)+(J29*$J$10)+(K29*$K$10)+(L29*$L$10)+(M29*$M$10)+(N29*$N$10)</f>
        <v>376</v>
      </c>
      <c r="G29" s="135">
        <f t="shared" ref="G29:N29" si="3">SUM(G27:G28)</f>
        <v>5</v>
      </c>
      <c r="H29" s="135">
        <f t="shared" si="3"/>
        <v>0</v>
      </c>
      <c r="I29" s="135">
        <f t="shared" si="3"/>
        <v>0</v>
      </c>
      <c r="J29" s="135">
        <f t="shared" si="3"/>
        <v>1</v>
      </c>
      <c r="K29" s="135">
        <f t="shared" si="3"/>
        <v>0</v>
      </c>
      <c r="L29" s="135">
        <f t="shared" si="3"/>
        <v>4</v>
      </c>
      <c r="M29" s="135">
        <f t="shared" si="3"/>
        <v>0</v>
      </c>
      <c r="N29" s="135">
        <f t="shared" si="3"/>
        <v>0</v>
      </c>
    </row>
    <row r="30" spans="1:23" ht="15" customHeight="1" x14ac:dyDescent="0.25">
      <c r="A30" s="954"/>
      <c r="B30" s="955"/>
      <c r="C30" s="955"/>
      <c r="D30" s="955"/>
      <c r="E30" s="130"/>
      <c r="F30" s="129"/>
      <c r="G30" s="127"/>
      <c r="H30" s="128"/>
      <c r="I30" s="127"/>
      <c r="J30" s="127"/>
      <c r="K30" s="127"/>
      <c r="L30" s="126"/>
      <c r="M30" s="126"/>
      <c r="N30" s="125"/>
    </row>
    <row r="31" spans="1:23" ht="15" customHeight="1" thickBot="1" x14ac:dyDescent="0.3">
      <c r="A31" s="956" t="s">
        <v>24</v>
      </c>
      <c r="B31" s="957"/>
      <c r="C31" s="957"/>
      <c r="D31" s="958"/>
      <c r="E31" s="120">
        <f t="shared" ref="E31:N31" si="4">SUM(E25+E29)</f>
        <v>1368.8</v>
      </c>
      <c r="F31" s="120">
        <f t="shared" si="4"/>
        <v>944</v>
      </c>
      <c r="G31" s="120">
        <f t="shared" si="4"/>
        <v>13</v>
      </c>
      <c r="H31" s="120">
        <f t="shared" si="4"/>
        <v>0</v>
      </c>
      <c r="I31" s="120">
        <f t="shared" si="4"/>
        <v>0</v>
      </c>
      <c r="J31" s="120">
        <f t="shared" si="4"/>
        <v>2</v>
      </c>
      <c r="K31" s="120">
        <f t="shared" si="4"/>
        <v>0</v>
      </c>
      <c r="L31" s="120">
        <f t="shared" si="4"/>
        <v>11</v>
      </c>
      <c r="M31" s="120">
        <f t="shared" si="4"/>
        <v>0</v>
      </c>
      <c r="N31" s="120">
        <f t="shared" si="4"/>
        <v>0</v>
      </c>
    </row>
    <row r="32" spans="1:23" ht="13.5" hidden="1" thickBot="1" x14ac:dyDescent="0.25">
      <c r="A32" s="357"/>
      <c r="B32" s="358"/>
      <c r="C32" s="118" t="s">
        <v>9</v>
      </c>
      <c r="D32" s="117"/>
      <c r="E32" s="117"/>
      <c r="F32" s="117"/>
      <c r="G32" s="116" t="e">
        <f>#REF!+#REF!</f>
        <v>#REF!</v>
      </c>
      <c r="H32" s="115"/>
      <c r="I32" s="115"/>
      <c r="J32" s="115"/>
      <c r="K32" s="115"/>
      <c r="L32" s="115"/>
      <c r="M32" s="115"/>
      <c r="N32" s="114"/>
    </row>
    <row r="33" spans="1:29" ht="13.5" hidden="1" thickBot="1" x14ac:dyDescent="0.25">
      <c r="A33" s="113"/>
      <c r="B33" s="112"/>
      <c r="C33" s="111" t="s">
        <v>10</v>
      </c>
      <c r="D33" s="110"/>
      <c r="E33" s="110"/>
      <c r="F33" s="110"/>
      <c r="G33" s="109"/>
      <c r="H33" s="108" t="e">
        <f>(#REF!+#REF!)*100</f>
        <v>#REF!</v>
      </c>
      <c r="I33" s="108" t="e">
        <f>(#REF!+#REF!)*100</f>
        <v>#REF!</v>
      </c>
      <c r="J33" s="108" t="e">
        <f>(#REF!+#REF!)*100</f>
        <v>#REF!</v>
      </c>
      <c r="K33" s="108" t="e">
        <f>(#REF!+#REF!)*168</f>
        <v>#REF!</v>
      </c>
      <c r="L33" s="108" t="e">
        <f>(#REF!+#REF!)*48</f>
        <v>#REF!</v>
      </c>
      <c r="M33" s="107" t="e">
        <f>(#REF!+#REF!)*36</f>
        <v>#REF!</v>
      </c>
      <c r="N33" s="106" t="e">
        <f>(#REF!+#REF!)*36</f>
        <v>#REF!</v>
      </c>
    </row>
    <row r="34" spans="1:29" ht="58.5" customHeight="1" thickTop="1" x14ac:dyDescent="0.25">
      <c r="A34" s="105" t="s">
        <v>11</v>
      </c>
      <c r="B34" s="104" t="s">
        <v>12</v>
      </c>
      <c r="C34" s="103" t="s">
        <v>13</v>
      </c>
      <c r="D34" s="101"/>
      <c r="E34" s="101"/>
      <c r="F34" s="101"/>
      <c r="G34" s="101"/>
      <c r="H34" s="102" t="s">
        <v>3</v>
      </c>
      <c r="I34" s="101"/>
      <c r="J34" s="100"/>
      <c r="K34" s="100"/>
      <c r="L34" s="100"/>
      <c r="M34" s="99" t="s">
        <v>15</v>
      </c>
      <c r="N34" s="98" t="s">
        <v>16</v>
      </c>
      <c r="P34" s="59"/>
      <c r="Q34" s="59"/>
      <c r="R34" s="83"/>
      <c r="W34" s="83"/>
      <c r="X34" s="83"/>
      <c r="Y34" s="83"/>
      <c r="Z34" s="83"/>
      <c r="AA34" s="83"/>
      <c r="AB34" s="83"/>
      <c r="AC34" s="59"/>
    </row>
    <row r="35" spans="1:29" ht="15" customHeight="1" x14ac:dyDescent="0.2">
      <c r="A35" s="418"/>
      <c r="B35" s="308" t="s">
        <v>86</v>
      </c>
      <c r="C35" s="959" t="s">
        <v>84</v>
      </c>
      <c r="D35" s="942"/>
      <c r="E35" s="320">
        <f t="shared" ref="E35:E40" si="5">SUM(F35*$E$12)</f>
        <v>261</v>
      </c>
      <c r="F35" s="320">
        <f t="shared" ref="F35:F40" si="6">SUM(N35*M35)</f>
        <v>180</v>
      </c>
      <c r="G35" s="348"/>
      <c r="H35" s="321"/>
      <c r="I35" s="321"/>
      <c r="J35" s="320"/>
      <c r="K35" s="322"/>
      <c r="L35" s="319"/>
      <c r="M35" s="320">
        <v>1</v>
      </c>
      <c r="N35" s="323">
        <v>180</v>
      </c>
      <c r="P35" s="59"/>
      <c r="W35" s="97"/>
      <c r="X35" s="96"/>
      <c r="Y35" s="96"/>
      <c r="Z35" s="96"/>
      <c r="AA35" s="96"/>
      <c r="AB35" s="96"/>
      <c r="AC35" s="59"/>
    </row>
    <row r="36" spans="1:29" ht="15" customHeight="1" x14ac:dyDescent="0.2">
      <c r="A36" s="418"/>
      <c r="B36" s="307" t="s">
        <v>86</v>
      </c>
      <c r="C36" s="57" t="s">
        <v>213</v>
      </c>
      <c r="E36" s="320">
        <f t="shared" si="5"/>
        <v>116</v>
      </c>
      <c r="F36" s="320">
        <f t="shared" si="6"/>
        <v>80</v>
      </c>
      <c r="G36" s="348"/>
      <c r="H36" s="324"/>
      <c r="I36" s="322"/>
      <c r="J36" s="325"/>
      <c r="K36" s="322"/>
      <c r="L36" s="319"/>
      <c r="M36" s="822">
        <v>1</v>
      </c>
      <c r="N36" s="553">
        <v>80</v>
      </c>
      <c r="P36" s="59"/>
      <c r="W36" s="97"/>
      <c r="X36" s="96"/>
      <c r="Y36" s="96"/>
      <c r="Z36" s="96"/>
      <c r="AA36" s="96"/>
      <c r="AB36" s="96"/>
      <c r="AC36" s="59"/>
    </row>
    <row r="37" spans="1:29" ht="15" customHeight="1" x14ac:dyDescent="0.2">
      <c r="A37" s="418"/>
      <c r="B37" s="308"/>
      <c r="C37" s="960"/>
      <c r="D37" s="953"/>
      <c r="E37" s="320">
        <f t="shared" si="5"/>
        <v>0</v>
      </c>
      <c r="F37" s="320">
        <f t="shared" si="6"/>
        <v>0</v>
      </c>
      <c r="G37" s="348"/>
      <c r="H37" s="324"/>
      <c r="I37" s="322"/>
      <c r="J37" s="325"/>
      <c r="K37" s="322"/>
      <c r="L37" s="319"/>
      <c r="M37" s="326"/>
      <c r="N37" s="327"/>
      <c r="P37" s="59"/>
      <c r="W37" s="97"/>
      <c r="X37" s="96"/>
      <c r="Y37" s="96"/>
      <c r="Z37" s="96"/>
      <c r="AA37" s="96"/>
      <c r="AB37" s="96"/>
      <c r="AC37" s="59"/>
    </row>
    <row r="38" spans="1:29" ht="15" customHeight="1" x14ac:dyDescent="0.2">
      <c r="A38" s="418"/>
      <c r="B38" s="308"/>
      <c r="C38" s="318"/>
      <c r="D38" s="319"/>
      <c r="E38" s="320">
        <f t="shared" si="5"/>
        <v>0</v>
      </c>
      <c r="F38" s="320">
        <f t="shared" si="6"/>
        <v>0</v>
      </c>
      <c r="G38" s="348"/>
      <c r="H38" s="321"/>
      <c r="I38" s="321"/>
      <c r="J38" s="320"/>
      <c r="K38" s="322"/>
      <c r="L38" s="319"/>
      <c r="M38" s="320"/>
      <c r="N38" s="323"/>
      <c r="P38" s="59"/>
      <c r="W38" s="97"/>
      <c r="X38" s="96"/>
      <c r="Y38" s="96"/>
      <c r="Z38" s="96"/>
      <c r="AA38" s="96"/>
      <c r="AB38" s="96"/>
      <c r="AC38" s="59"/>
    </row>
    <row r="39" spans="1:29" ht="15" customHeight="1" x14ac:dyDescent="0.2">
      <c r="A39" s="317"/>
      <c r="B39" s="307"/>
      <c r="C39" s="318"/>
      <c r="D39" s="319"/>
      <c r="E39" s="320">
        <f t="shared" si="5"/>
        <v>0</v>
      </c>
      <c r="F39" s="320">
        <f t="shared" si="6"/>
        <v>0</v>
      </c>
      <c r="G39" s="348"/>
      <c r="H39" s="321"/>
      <c r="I39" s="321"/>
      <c r="J39" s="320"/>
      <c r="K39" s="322"/>
      <c r="L39" s="319"/>
      <c r="M39" s="320"/>
      <c r="N39" s="323"/>
      <c r="P39" s="59"/>
      <c r="W39" s="83"/>
      <c r="X39" s="83"/>
      <c r="Y39" s="83"/>
      <c r="Z39" s="83"/>
      <c r="AA39" s="83"/>
      <c r="AB39" s="60"/>
      <c r="AC39" s="59"/>
    </row>
    <row r="40" spans="1:29" ht="15" customHeight="1" x14ac:dyDescent="0.2">
      <c r="A40" s="317"/>
      <c r="B40" s="307"/>
      <c r="C40" s="318"/>
      <c r="D40" s="319"/>
      <c r="E40" s="320">
        <f t="shared" si="5"/>
        <v>0</v>
      </c>
      <c r="F40" s="320">
        <f t="shared" si="6"/>
        <v>0</v>
      </c>
      <c r="G40" s="348"/>
      <c r="H40" s="324"/>
      <c r="I40" s="322"/>
      <c r="J40" s="325"/>
      <c r="K40" s="322"/>
      <c r="L40" s="319"/>
      <c r="M40" s="320"/>
      <c r="N40" s="328"/>
      <c r="P40" s="59"/>
      <c r="W40" s="83"/>
      <c r="X40" s="83"/>
      <c r="Y40" s="83"/>
      <c r="Z40" s="83"/>
      <c r="AA40" s="83"/>
      <c r="AB40" s="60"/>
      <c r="AC40" s="59"/>
    </row>
    <row r="41" spans="1:29" ht="15" customHeight="1" x14ac:dyDescent="0.2">
      <c r="A41" s="418"/>
      <c r="B41" s="308"/>
      <c r="C41" s="348"/>
      <c r="D41" s="349"/>
      <c r="E41" s="320"/>
      <c r="F41" s="320"/>
      <c r="G41" s="320"/>
      <c r="H41" s="324"/>
      <c r="I41" s="322"/>
      <c r="J41" s="325"/>
      <c r="K41" s="322"/>
      <c r="L41" s="320"/>
      <c r="M41" s="320"/>
      <c r="N41" s="323"/>
      <c r="P41" s="59"/>
      <c r="W41" s="74"/>
      <c r="X41" s="74"/>
      <c r="Y41" s="74"/>
      <c r="Z41" s="63"/>
      <c r="AA41" s="74"/>
      <c r="AB41" s="74"/>
      <c r="AC41" s="59"/>
    </row>
    <row r="42" spans="1:29" ht="15" customHeight="1" x14ac:dyDescent="0.25">
      <c r="A42" s="418"/>
      <c r="B42" s="308"/>
      <c r="C42" s="938" t="s">
        <v>305</v>
      </c>
      <c r="D42" s="939"/>
      <c r="E42" s="320">
        <f>SUM(E35:E40)</f>
        <v>377</v>
      </c>
      <c r="F42" s="320">
        <f>SUM(F35:F40)</f>
        <v>260</v>
      </c>
      <c r="G42" s="320"/>
      <c r="H42" s="320"/>
      <c r="I42" s="320"/>
      <c r="J42" s="320"/>
      <c r="K42" s="320"/>
      <c r="L42" s="320"/>
      <c r="M42" s="320"/>
      <c r="N42" s="331"/>
      <c r="P42" s="59"/>
      <c r="Q42" s="63"/>
      <c r="R42" s="63"/>
      <c r="W42" s="60"/>
      <c r="X42" s="60"/>
      <c r="Y42" s="60"/>
      <c r="Z42" s="60"/>
      <c r="AA42" s="60"/>
      <c r="AB42" s="60"/>
      <c r="AC42" s="59"/>
    </row>
    <row r="43" spans="1:29" ht="15" customHeight="1" thickBot="1" x14ac:dyDescent="0.3">
      <c r="A43" s="333"/>
      <c r="B43" s="332"/>
      <c r="C43" s="916"/>
      <c r="D43" s="917"/>
      <c r="E43" s="917"/>
      <c r="F43" s="917"/>
      <c r="G43" s="918"/>
      <c r="H43" s="334"/>
      <c r="I43" s="334"/>
      <c r="J43" s="334"/>
      <c r="K43" s="334"/>
      <c r="L43" s="334"/>
      <c r="M43" s="334"/>
      <c r="N43" s="335"/>
      <c r="P43" s="59"/>
      <c r="Q43" s="63"/>
      <c r="R43" s="63"/>
      <c r="W43" s="60"/>
      <c r="X43" s="60"/>
      <c r="Y43" s="60"/>
      <c r="Z43" s="60"/>
      <c r="AA43" s="60"/>
      <c r="AB43" s="60"/>
      <c r="AC43" s="59"/>
    </row>
    <row r="44" spans="1:29" ht="15" customHeight="1" x14ac:dyDescent="0.25">
      <c r="A44" s="333"/>
      <c r="B44" s="332"/>
      <c r="C44" s="919" t="s">
        <v>18</v>
      </c>
      <c r="D44" s="920"/>
      <c r="E44" s="581">
        <f>SUM(E25+E42)</f>
        <v>1200.5999999999999</v>
      </c>
      <c r="F44" s="581">
        <f>SUM(F25+F42)</f>
        <v>828</v>
      </c>
      <c r="G44" s="581">
        <f>SUM(G25+G42)</f>
        <v>8</v>
      </c>
      <c r="H44" s="334"/>
      <c r="I44" s="334"/>
      <c r="J44" s="334"/>
      <c r="K44" s="334"/>
      <c r="L44" s="334"/>
      <c r="M44" s="334"/>
      <c r="N44" s="335"/>
      <c r="P44" s="59"/>
      <c r="Q44" s="63"/>
      <c r="R44" s="63"/>
      <c r="W44" s="60"/>
      <c r="X44" s="60"/>
      <c r="Y44" s="60"/>
      <c r="Z44" s="60"/>
      <c r="AA44" s="60"/>
      <c r="AB44" s="60"/>
      <c r="AC44" s="59"/>
    </row>
    <row r="45" spans="1:29" ht="15" customHeight="1" thickBot="1" x14ac:dyDescent="0.3">
      <c r="A45" s="333"/>
      <c r="B45" s="332"/>
      <c r="C45" s="921" t="s">
        <v>112</v>
      </c>
      <c r="D45" s="922"/>
      <c r="E45" s="583">
        <f>SUM(E25+E27+E42)</f>
        <v>1745.8</v>
      </c>
      <c r="F45" s="583">
        <f>SUM(F25+F27+F42)</f>
        <v>1204</v>
      </c>
      <c r="G45" s="583">
        <f>SUM(G25+G27+G42)</f>
        <v>13</v>
      </c>
      <c r="H45" s="334"/>
      <c r="I45" s="334"/>
      <c r="J45" s="334"/>
      <c r="K45" s="334"/>
      <c r="L45" s="334"/>
      <c r="M45" s="334"/>
      <c r="N45" s="335"/>
      <c r="P45" s="59"/>
      <c r="Q45" s="63"/>
      <c r="R45" s="63"/>
      <c r="S45" s="63"/>
      <c r="T45" s="62"/>
      <c r="U45" s="61"/>
      <c r="V45" s="60"/>
      <c r="W45" s="60"/>
      <c r="X45" s="60"/>
      <c r="Y45" s="60"/>
      <c r="Z45" s="60"/>
      <c r="AA45" s="60"/>
      <c r="AB45" s="60"/>
      <c r="AC45" s="59"/>
    </row>
    <row r="46" spans="1:29" ht="15" customHeight="1" x14ac:dyDescent="0.25">
      <c r="A46" s="333"/>
      <c r="B46" s="332"/>
      <c r="C46" s="999"/>
      <c r="D46" s="1000"/>
      <c r="E46" s="1000"/>
      <c r="F46" s="1000"/>
      <c r="G46" s="1001"/>
      <c r="H46" s="334"/>
      <c r="I46" s="334"/>
      <c r="J46" s="334"/>
      <c r="K46" s="334"/>
      <c r="L46" s="334"/>
      <c r="M46" s="334"/>
      <c r="N46" s="335"/>
      <c r="P46" s="59"/>
      <c r="Q46" s="63"/>
      <c r="R46" s="63"/>
      <c r="S46" s="63"/>
      <c r="T46" s="62"/>
      <c r="U46" s="61"/>
      <c r="V46" s="60"/>
      <c r="W46" s="60"/>
      <c r="X46" s="60"/>
      <c r="Y46" s="60"/>
      <c r="Z46" s="60"/>
      <c r="AA46" s="60"/>
      <c r="AB46" s="60"/>
      <c r="AC46" s="59"/>
    </row>
    <row r="47" spans="1:29" ht="15" customHeight="1" x14ac:dyDescent="0.2">
      <c r="A47" s="926" t="s">
        <v>20</v>
      </c>
      <c r="B47" s="927"/>
      <c r="C47" s="927"/>
      <c r="D47" s="927"/>
      <c r="E47" s="927"/>
      <c r="F47" s="927"/>
      <c r="G47" s="927"/>
      <c r="H47" s="927"/>
      <c r="I47" s="927"/>
      <c r="J47" s="927"/>
      <c r="K47" s="927"/>
      <c r="L47" s="927"/>
      <c r="M47" s="927"/>
      <c r="N47" s="928"/>
    </row>
    <row r="48" spans="1:29" ht="15" customHeight="1" x14ac:dyDescent="0.2">
      <c r="A48" s="929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30"/>
      <c r="N48" s="931"/>
    </row>
    <row r="49" spans="1:14" ht="15" customHeight="1" x14ac:dyDescent="0.2">
      <c r="A49" s="932" t="s">
        <v>214</v>
      </c>
      <c r="B49" s="933"/>
      <c r="C49" s="933"/>
      <c r="D49" s="933"/>
      <c r="E49" s="933"/>
      <c r="F49" s="933"/>
      <c r="G49" s="933"/>
      <c r="H49" s="933"/>
      <c r="I49" s="933"/>
      <c r="J49" s="933"/>
      <c r="K49" s="933"/>
      <c r="L49" s="933"/>
      <c r="M49" s="933"/>
      <c r="N49" s="934"/>
    </row>
    <row r="50" spans="1:14" ht="15" customHeight="1" x14ac:dyDescent="0.2">
      <c r="A50" s="932"/>
      <c r="B50" s="933"/>
      <c r="C50" s="933"/>
      <c r="D50" s="933"/>
      <c r="E50" s="933"/>
      <c r="F50" s="933"/>
      <c r="G50" s="933"/>
      <c r="H50" s="933"/>
      <c r="I50" s="933"/>
      <c r="J50" s="933"/>
      <c r="K50" s="933"/>
      <c r="L50" s="933"/>
      <c r="M50" s="933"/>
      <c r="N50" s="934"/>
    </row>
    <row r="51" spans="1:14" ht="15" customHeight="1" x14ac:dyDescent="0.2">
      <c r="A51" s="932"/>
      <c r="B51" s="933"/>
      <c r="C51" s="933"/>
      <c r="D51" s="933"/>
      <c r="E51" s="933"/>
      <c r="F51" s="933"/>
      <c r="G51" s="933"/>
      <c r="H51" s="933"/>
      <c r="I51" s="933"/>
      <c r="J51" s="933"/>
      <c r="K51" s="933"/>
      <c r="L51" s="933"/>
      <c r="M51" s="933"/>
      <c r="N51" s="934"/>
    </row>
    <row r="52" spans="1:14" ht="15" customHeight="1" x14ac:dyDescent="0.2">
      <c r="A52" s="932"/>
      <c r="B52" s="933"/>
      <c r="C52" s="933"/>
      <c r="D52" s="933"/>
      <c r="E52" s="933"/>
      <c r="F52" s="933"/>
      <c r="G52" s="933"/>
      <c r="H52" s="933"/>
      <c r="I52" s="933"/>
      <c r="J52" s="933"/>
      <c r="K52" s="933"/>
      <c r="L52" s="933"/>
      <c r="M52" s="933"/>
      <c r="N52" s="934"/>
    </row>
    <row r="53" spans="1:14" ht="15" customHeight="1" x14ac:dyDescent="0.2">
      <c r="A53" s="932"/>
      <c r="B53" s="933"/>
      <c r="C53" s="933"/>
      <c r="D53" s="933"/>
      <c r="E53" s="933"/>
      <c r="F53" s="933"/>
      <c r="G53" s="933"/>
      <c r="H53" s="933"/>
      <c r="I53" s="933"/>
      <c r="J53" s="933"/>
      <c r="K53" s="933"/>
      <c r="L53" s="933"/>
      <c r="M53" s="933"/>
      <c r="N53" s="934"/>
    </row>
    <row r="54" spans="1:14" ht="15" customHeight="1" x14ac:dyDescent="0.2">
      <c r="A54" s="935"/>
      <c r="B54" s="936"/>
      <c r="C54" s="936"/>
      <c r="D54" s="936"/>
      <c r="E54" s="936"/>
      <c r="F54" s="936"/>
      <c r="G54" s="936"/>
      <c r="H54" s="936"/>
      <c r="I54" s="936"/>
      <c r="J54" s="936"/>
      <c r="K54" s="936"/>
      <c r="L54" s="936"/>
      <c r="M54" s="936"/>
      <c r="N54" s="937"/>
    </row>
    <row r="55" spans="1:14" ht="15" customHeight="1" thickBot="1" x14ac:dyDescent="0.25">
      <c r="A55" s="913"/>
      <c r="B55" s="914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5"/>
    </row>
  </sheetData>
  <mergeCells count="44">
    <mergeCell ref="A55:N55"/>
    <mergeCell ref="C42:D42"/>
    <mergeCell ref="C44:D44"/>
    <mergeCell ref="C45:D45"/>
    <mergeCell ref="A47:N48"/>
    <mergeCell ref="A49:N49"/>
    <mergeCell ref="A50:N50"/>
    <mergeCell ref="A51:N51"/>
    <mergeCell ref="A52:N52"/>
    <mergeCell ref="A53:N53"/>
    <mergeCell ref="A54:N54"/>
    <mergeCell ref="C46:G46"/>
    <mergeCell ref="C43:G43"/>
    <mergeCell ref="A19:D19"/>
    <mergeCell ref="A31:D31"/>
    <mergeCell ref="A20:D20"/>
    <mergeCell ref="A21:D21"/>
    <mergeCell ref="A22:D22"/>
    <mergeCell ref="A26:D26"/>
    <mergeCell ref="A27:D27"/>
    <mergeCell ref="A28:D28"/>
    <mergeCell ref="A29:D29"/>
    <mergeCell ref="A30:D30"/>
    <mergeCell ref="A14:D14"/>
    <mergeCell ref="A15:D15"/>
    <mergeCell ref="A16:D16"/>
    <mergeCell ref="A17:D17"/>
    <mergeCell ref="A18:D18"/>
    <mergeCell ref="C35:D35"/>
    <mergeCell ref="C37:D37"/>
    <mergeCell ref="A13:D13"/>
    <mergeCell ref="K1:N1"/>
    <mergeCell ref="A2:C2"/>
    <mergeCell ref="K2:N2"/>
    <mergeCell ref="A3:C3"/>
    <mergeCell ref="K3:N3"/>
    <mergeCell ref="A4:C4"/>
    <mergeCell ref="A5:C5"/>
    <mergeCell ref="A6:C6"/>
    <mergeCell ref="A7:C7"/>
    <mergeCell ref="H7:N7"/>
    <mergeCell ref="C12:D12"/>
    <mergeCell ref="H24:N24"/>
    <mergeCell ref="A25:D25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76545-4A69-4E85-B697-C162A35BA73B}">
  <sheetPr codeName="Sheet8">
    <tabColor theme="3" tint="0.39997558519241921"/>
  </sheetPr>
  <dimension ref="A1:AC63"/>
  <sheetViews>
    <sheetView showGridLines="0" view="pageLayout" topLeftCell="E5" zoomScale="80" zoomScaleNormal="90" zoomScalePageLayoutView="80" workbookViewId="0">
      <selection activeCell="N43" sqref="N43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434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434"/>
      <c r="G1" s="434"/>
      <c r="I1" s="221"/>
      <c r="J1" s="220"/>
      <c r="K1" s="973"/>
      <c r="L1" s="973"/>
      <c r="M1" s="973"/>
      <c r="N1" s="973"/>
    </row>
    <row r="2" spans="1:24" ht="14.25" customHeight="1" x14ac:dyDescent="0.25">
      <c r="A2" s="974" t="s">
        <v>91</v>
      </c>
      <c r="B2" s="974"/>
      <c r="C2" s="974"/>
      <c r="D2" s="360" t="s">
        <v>228</v>
      </c>
      <c r="E2" s="361"/>
      <c r="F2" s="361"/>
      <c r="G2" s="206"/>
      <c r="H2" s="214"/>
      <c r="I2" s="215"/>
      <c r="J2" s="214"/>
      <c r="K2" s="975" t="s">
        <v>102</v>
      </c>
      <c r="L2" s="975"/>
      <c r="M2" s="975"/>
      <c r="N2" s="975"/>
    </row>
    <row r="3" spans="1:24" ht="17.25" customHeight="1" x14ac:dyDescent="0.25">
      <c r="A3" s="976" t="s">
        <v>90</v>
      </c>
      <c r="B3" s="977"/>
      <c r="C3" s="977"/>
      <c r="D3" s="446" t="s">
        <v>120</v>
      </c>
      <c r="E3" s="380"/>
      <c r="F3" s="380"/>
      <c r="G3" s="395"/>
      <c r="H3" s="396"/>
      <c r="I3" s="219"/>
      <c r="J3" s="214"/>
      <c r="K3" s="978">
        <v>43889</v>
      </c>
      <c r="L3" s="979"/>
      <c r="M3" s="979"/>
      <c r="N3" s="979"/>
    </row>
    <row r="4" spans="1:24" ht="14.25" customHeight="1" x14ac:dyDescent="0.25">
      <c r="A4" s="976" t="s">
        <v>92</v>
      </c>
      <c r="B4" s="976"/>
      <c r="C4" s="976"/>
      <c r="D4" s="381"/>
      <c r="E4" s="382"/>
      <c r="F4" s="382"/>
      <c r="G4" s="397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6" t="s">
        <v>93</v>
      </c>
      <c r="B5" s="976"/>
      <c r="C5" s="976"/>
      <c r="D5" s="383"/>
      <c r="E5" s="382"/>
      <c r="F5" s="382"/>
      <c r="G5" s="397"/>
      <c r="H5" s="214"/>
      <c r="I5" s="214"/>
      <c r="J5" s="214"/>
      <c r="K5" s="215"/>
      <c r="L5" s="214"/>
      <c r="M5" s="351"/>
      <c r="N5" s="352"/>
    </row>
    <row r="6" spans="1:24" ht="14.25" customHeight="1" x14ac:dyDescent="0.25">
      <c r="A6" s="976" t="s">
        <v>95</v>
      </c>
      <c r="B6" s="977"/>
      <c r="C6" s="977"/>
      <c r="D6" s="417"/>
      <c r="E6" s="384"/>
      <c r="F6" s="384"/>
      <c r="G6" s="395"/>
      <c r="H6" s="420"/>
      <c r="I6" s="420"/>
      <c r="J6" s="420"/>
      <c r="K6" s="420"/>
      <c r="L6" s="420"/>
      <c r="M6" s="420"/>
      <c r="N6" s="420"/>
    </row>
    <row r="7" spans="1:24" ht="14.25" customHeight="1" x14ac:dyDescent="0.25">
      <c r="A7" s="976" t="s">
        <v>94</v>
      </c>
      <c r="B7" s="976"/>
      <c r="C7" s="976"/>
      <c r="D7" s="449" t="s">
        <v>118</v>
      </c>
      <c r="E7" s="449"/>
      <c r="F7" s="449"/>
      <c r="G7" s="214"/>
      <c r="H7" s="980"/>
      <c r="I7" s="981"/>
      <c r="J7" s="981"/>
      <c r="K7" s="981"/>
      <c r="L7" s="981"/>
      <c r="M7" s="981"/>
      <c r="N7" s="981"/>
    </row>
    <row r="8" spans="1:24" ht="14.25" customHeight="1" x14ac:dyDescent="0.25">
      <c r="A8" s="422"/>
      <c r="B8" s="422"/>
      <c r="C8" s="422"/>
      <c r="D8" s="214"/>
      <c r="E8" s="214"/>
      <c r="F8" s="214"/>
      <c r="G8" s="214"/>
      <c r="H8" s="420"/>
      <c r="I8" s="421"/>
      <c r="J8" s="421"/>
      <c r="K8" s="421"/>
      <c r="L8" s="421"/>
      <c r="M8" s="421"/>
      <c r="N8" s="421"/>
    </row>
    <row r="9" spans="1:24" ht="14.25" customHeight="1" x14ac:dyDescent="0.25">
      <c r="A9" s="422"/>
      <c r="B9" s="422"/>
      <c r="C9" s="422"/>
      <c r="D9" s="214"/>
      <c r="E9" s="214"/>
      <c r="F9" s="214"/>
      <c r="G9" s="214"/>
      <c r="H9" s="420"/>
      <c r="I9" s="421"/>
      <c r="J9" s="421"/>
      <c r="K9" s="421"/>
      <c r="L9" s="421"/>
      <c r="M9" s="421"/>
      <c r="N9" s="421"/>
    </row>
    <row r="10" spans="1:24" ht="14.25" customHeight="1" thickBot="1" x14ac:dyDescent="0.25">
      <c r="G10" s="203"/>
      <c r="H10" s="373">
        <v>240</v>
      </c>
      <c r="I10" s="373">
        <v>180</v>
      </c>
      <c r="J10" s="300">
        <v>120</v>
      </c>
      <c r="K10" s="300">
        <v>81</v>
      </c>
      <c r="L10" s="300">
        <v>64</v>
      </c>
      <c r="M10" s="300">
        <v>32</v>
      </c>
      <c r="N10" s="300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492"/>
      <c r="I11" s="492"/>
      <c r="J11" s="492"/>
      <c r="K11" s="492"/>
      <c r="L11" s="492"/>
      <c r="M11" s="492"/>
      <c r="N11" s="420"/>
      <c r="R11" s="425"/>
      <c r="S11" s="425"/>
      <c r="T11" s="425"/>
      <c r="U11" s="425"/>
      <c r="V11" s="425"/>
      <c r="W11" s="425"/>
      <c r="X11" s="425"/>
    </row>
    <row r="12" spans="1:24" ht="52.5" customHeight="1" thickBot="1" x14ac:dyDescent="0.3">
      <c r="A12" s="200"/>
      <c r="B12" s="199"/>
      <c r="C12" s="982"/>
      <c r="D12" s="879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531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70" t="s">
        <v>64</v>
      </c>
      <c r="B13" s="971"/>
      <c r="C13" s="971"/>
      <c r="D13" s="972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ht="15" customHeight="1" thickBot="1" x14ac:dyDescent="0.25">
      <c r="A14" s="964" t="s">
        <v>215</v>
      </c>
      <c r="B14" s="965"/>
      <c r="C14" s="965"/>
      <c r="D14" s="966"/>
      <c r="E14" s="303"/>
      <c r="F14" s="304">
        <f>SUM(H14*$H$10)+(I14*$I$10)+(J14*$J$10)+(K14*$K$10)+(L14*$L$10)+(M14*$M$10)+(N14*$N$10)</f>
        <v>120</v>
      </c>
      <c r="G14" s="305">
        <f t="shared" ref="G14:G28" si="0">SUM(H14:N14)</f>
        <v>1</v>
      </c>
      <c r="H14" s="419"/>
      <c r="I14" s="307"/>
      <c r="J14" s="831">
        <v>1</v>
      </c>
      <c r="K14" s="307"/>
      <c r="L14" s="308"/>
      <c r="M14" s="308"/>
      <c r="N14" s="309"/>
      <c r="P14" s="63"/>
      <c r="Q14" s="160"/>
      <c r="R14" s="162"/>
      <c r="S14" s="160"/>
      <c r="T14" s="160"/>
      <c r="U14" s="160"/>
      <c r="V14" s="161"/>
      <c r="W14" s="160"/>
    </row>
    <row r="15" spans="1:24" ht="15" customHeight="1" x14ac:dyDescent="0.2">
      <c r="A15" s="964" t="s">
        <v>216</v>
      </c>
      <c r="B15" s="965"/>
      <c r="C15" s="965"/>
      <c r="D15" s="966"/>
      <c r="E15" s="302"/>
      <c r="F15" s="304">
        <f t="shared" ref="F15:F21" si="1">SUM(H15*$H$10)+(I15*$I$10)+(J15*$J$10)+(K15*$K$10)+(L15*$L$10)+(M15*$M$10)+(N15*$N$10)</f>
        <v>120</v>
      </c>
      <c r="G15" s="305">
        <f t="shared" si="0"/>
        <v>1</v>
      </c>
      <c r="H15" s="419"/>
      <c r="I15" s="307"/>
      <c r="J15" s="392">
        <v>1</v>
      </c>
      <c r="K15" s="307"/>
      <c r="L15" s="308"/>
      <c r="M15" s="308"/>
      <c r="N15" s="309"/>
      <c r="P15" s="63"/>
      <c r="Q15" s="160"/>
      <c r="R15" s="162"/>
      <c r="S15" s="160"/>
      <c r="T15" s="160"/>
      <c r="U15" s="160"/>
      <c r="V15" s="161"/>
      <c r="W15" s="160"/>
    </row>
    <row r="16" spans="1:24" s="508" customFormat="1" ht="15" customHeight="1" x14ac:dyDescent="0.2">
      <c r="A16" s="967" t="s">
        <v>403</v>
      </c>
      <c r="B16" s="968"/>
      <c r="C16" s="968"/>
      <c r="D16" s="969"/>
      <c r="E16" s="501"/>
      <c r="F16" s="502">
        <f t="shared" si="1"/>
        <v>64</v>
      </c>
      <c r="G16" s="503">
        <f t="shared" si="0"/>
        <v>1</v>
      </c>
      <c r="H16" s="504"/>
      <c r="I16" s="505"/>
      <c r="J16" s="505"/>
      <c r="K16" s="505"/>
      <c r="L16" s="506">
        <v>1</v>
      </c>
      <c r="M16" s="506"/>
      <c r="N16" s="507"/>
      <c r="P16" s="509"/>
      <c r="Q16" s="510"/>
      <c r="R16" s="511"/>
      <c r="S16" s="510"/>
      <c r="T16" s="510"/>
      <c r="U16" s="510"/>
      <c r="V16" s="512"/>
      <c r="W16" s="510"/>
    </row>
    <row r="17" spans="1:23" s="508" customFormat="1" ht="15" customHeight="1" x14ac:dyDescent="0.2">
      <c r="A17" s="967" t="s">
        <v>217</v>
      </c>
      <c r="B17" s="968"/>
      <c r="C17" s="968"/>
      <c r="D17" s="969"/>
      <c r="E17" s="513"/>
      <c r="F17" s="502">
        <f t="shared" si="1"/>
        <v>64</v>
      </c>
      <c r="G17" s="503">
        <f t="shared" si="0"/>
        <v>1</v>
      </c>
      <c r="H17" s="504"/>
      <c r="I17" s="505"/>
      <c r="J17" s="505"/>
      <c r="K17" s="505"/>
      <c r="L17" s="506">
        <v>1</v>
      </c>
      <c r="M17" s="506"/>
      <c r="N17" s="507"/>
      <c r="P17" s="509"/>
      <c r="Q17" s="510"/>
      <c r="R17" s="511"/>
      <c r="S17" s="510"/>
      <c r="T17" s="510"/>
      <c r="U17" s="510"/>
      <c r="V17" s="512"/>
      <c r="W17" s="510"/>
    </row>
    <row r="18" spans="1:23" s="508" customFormat="1" ht="15" customHeight="1" x14ac:dyDescent="0.2">
      <c r="A18" s="993" t="s">
        <v>218</v>
      </c>
      <c r="B18" s="994"/>
      <c r="C18" s="994"/>
      <c r="D18" s="995"/>
      <c r="E18" s="513"/>
      <c r="F18" s="502">
        <f t="shared" si="1"/>
        <v>64</v>
      </c>
      <c r="G18" s="503">
        <f t="shared" si="0"/>
        <v>1</v>
      </c>
      <c r="H18" s="504"/>
      <c r="I18" s="505"/>
      <c r="J18" s="505"/>
      <c r="K18" s="505"/>
      <c r="L18" s="506">
        <v>1</v>
      </c>
      <c r="M18" s="506"/>
      <c r="N18" s="507"/>
      <c r="P18" s="509"/>
      <c r="Q18" s="510"/>
      <c r="R18" s="511"/>
      <c r="S18" s="510"/>
      <c r="T18" s="510"/>
      <c r="U18" s="510"/>
      <c r="V18" s="512"/>
      <c r="W18" s="510"/>
    </row>
    <row r="19" spans="1:23" s="508" customFormat="1" ht="15" customHeight="1" x14ac:dyDescent="0.2">
      <c r="A19" s="993" t="s">
        <v>219</v>
      </c>
      <c r="B19" s="994"/>
      <c r="C19" s="994"/>
      <c r="D19" s="995"/>
      <c r="E19" s="513"/>
      <c r="F19" s="502">
        <f t="shared" si="1"/>
        <v>64</v>
      </c>
      <c r="G19" s="503">
        <f t="shared" si="0"/>
        <v>1</v>
      </c>
      <c r="H19" s="504"/>
      <c r="I19" s="505"/>
      <c r="J19" s="505"/>
      <c r="K19" s="505"/>
      <c r="L19" s="506">
        <v>1</v>
      </c>
      <c r="M19" s="506"/>
      <c r="N19" s="507"/>
      <c r="P19" s="509"/>
      <c r="Q19" s="510"/>
      <c r="R19" s="511"/>
      <c r="S19" s="510"/>
      <c r="T19" s="510"/>
      <c r="U19" s="510"/>
      <c r="V19" s="512"/>
      <c r="W19" s="510"/>
    </row>
    <row r="20" spans="1:23" s="508" customFormat="1" ht="15" customHeight="1" x14ac:dyDescent="0.2">
      <c r="A20" s="993" t="s">
        <v>220</v>
      </c>
      <c r="B20" s="994"/>
      <c r="C20" s="994"/>
      <c r="D20" s="995"/>
      <c r="E20" s="513"/>
      <c r="F20" s="502">
        <f>SUM(H20*$H$10)+(I20*$I$10)+(J20*$J$10)+(K20*$K$10)+(L20*$L$10)+(M20*$M$10)+(N20*$N$10)</f>
        <v>64</v>
      </c>
      <c r="G20" s="503">
        <f t="shared" si="0"/>
        <v>1</v>
      </c>
      <c r="H20" s="504"/>
      <c r="I20" s="505"/>
      <c r="J20" s="505"/>
      <c r="K20" s="505"/>
      <c r="L20" s="506">
        <v>1</v>
      </c>
      <c r="M20" s="506"/>
      <c r="N20" s="507"/>
      <c r="P20" s="509"/>
      <c r="Q20" s="510"/>
      <c r="R20" s="511"/>
      <c r="S20" s="510"/>
      <c r="T20" s="510"/>
      <c r="U20" s="510"/>
      <c r="V20" s="512"/>
      <c r="W20" s="510"/>
    </row>
    <row r="21" spans="1:23" s="508" customFormat="1" ht="15" customHeight="1" x14ac:dyDescent="0.2">
      <c r="A21" s="993" t="s">
        <v>221</v>
      </c>
      <c r="B21" s="994"/>
      <c r="C21" s="994"/>
      <c r="D21" s="995"/>
      <c r="E21" s="513"/>
      <c r="F21" s="502">
        <f t="shared" si="1"/>
        <v>64</v>
      </c>
      <c r="G21" s="503">
        <f t="shared" si="0"/>
        <v>1</v>
      </c>
      <c r="H21" s="504"/>
      <c r="I21" s="505"/>
      <c r="J21" s="505"/>
      <c r="K21" s="505"/>
      <c r="L21" s="506">
        <v>1</v>
      </c>
      <c r="M21" s="506"/>
      <c r="N21" s="507"/>
      <c r="P21" s="509"/>
      <c r="Q21" s="510"/>
      <c r="R21" s="511"/>
      <c r="S21" s="510"/>
      <c r="T21" s="510"/>
      <c r="U21" s="510"/>
      <c r="V21" s="512"/>
      <c r="W21" s="510"/>
    </row>
    <row r="22" spans="1:23" s="508" customFormat="1" ht="15" customHeight="1" x14ac:dyDescent="0.2">
      <c r="A22" s="993" t="s">
        <v>404</v>
      </c>
      <c r="B22" s="994"/>
      <c r="C22" s="994"/>
      <c r="D22" s="995"/>
      <c r="E22" s="513"/>
      <c r="F22" s="502">
        <f t="shared" ref="F22:F28" si="2">SUM(H22*$H$10)+(I22*$I$10)+(J22*$J$10)+(K22*$K$10)+(L22*$L$10)+(M22*$M$10)+(N22*$N$10)</f>
        <v>64</v>
      </c>
      <c r="G22" s="503">
        <f t="shared" si="0"/>
        <v>1</v>
      </c>
      <c r="H22" s="532"/>
      <c r="I22" s="533"/>
      <c r="J22" s="505"/>
      <c r="K22" s="533"/>
      <c r="L22" s="534">
        <v>1</v>
      </c>
      <c r="M22" s="534"/>
      <c r="N22" s="535"/>
      <c r="P22" s="509"/>
      <c r="Q22" s="510"/>
      <c r="R22" s="511"/>
      <c r="S22" s="510"/>
      <c r="T22" s="510"/>
      <c r="U22" s="510"/>
      <c r="V22" s="512"/>
      <c r="W22" s="510"/>
    </row>
    <row r="23" spans="1:23" s="508" customFormat="1" ht="15" customHeight="1" x14ac:dyDescent="0.2">
      <c r="A23" s="993" t="s">
        <v>222</v>
      </c>
      <c r="B23" s="994"/>
      <c r="C23" s="994"/>
      <c r="D23" s="995"/>
      <c r="E23" s="513"/>
      <c r="F23" s="502">
        <f t="shared" si="2"/>
        <v>64</v>
      </c>
      <c r="G23" s="503">
        <f t="shared" si="0"/>
        <v>1</v>
      </c>
      <c r="H23" s="532"/>
      <c r="I23" s="533"/>
      <c r="J23" s="505"/>
      <c r="K23" s="533"/>
      <c r="L23" s="534">
        <v>1</v>
      </c>
      <c r="M23" s="534"/>
      <c r="N23" s="535"/>
      <c r="P23" s="509"/>
      <c r="Q23" s="510"/>
      <c r="R23" s="511"/>
      <c r="S23" s="510"/>
      <c r="T23" s="510"/>
      <c r="U23" s="510"/>
      <c r="V23" s="512"/>
      <c r="W23" s="510"/>
    </row>
    <row r="24" spans="1:23" s="508" customFormat="1" ht="15" customHeight="1" x14ac:dyDescent="0.2">
      <c r="A24" s="993" t="s">
        <v>223</v>
      </c>
      <c r="B24" s="994"/>
      <c r="C24" s="994"/>
      <c r="D24" s="995"/>
      <c r="E24" s="513"/>
      <c r="F24" s="502">
        <f t="shared" si="2"/>
        <v>64</v>
      </c>
      <c r="G24" s="503">
        <f t="shared" si="0"/>
        <v>1</v>
      </c>
      <c r="H24" s="532"/>
      <c r="I24" s="533"/>
      <c r="J24" s="505"/>
      <c r="K24" s="533"/>
      <c r="L24" s="534">
        <v>1</v>
      </c>
      <c r="M24" s="534"/>
      <c r="N24" s="535"/>
      <c r="P24" s="509"/>
      <c r="Q24" s="510"/>
      <c r="R24" s="511"/>
      <c r="S24" s="510"/>
      <c r="T24" s="510"/>
      <c r="U24" s="510"/>
      <c r="V24" s="512"/>
      <c r="W24" s="510"/>
    </row>
    <row r="25" spans="1:23" s="508" customFormat="1" ht="15" customHeight="1" x14ac:dyDescent="0.2">
      <c r="A25" s="993" t="s">
        <v>224</v>
      </c>
      <c r="B25" s="994"/>
      <c r="C25" s="994"/>
      <c r="D25" s="995"/>
      <c r="E25" s="513"/>
      <c r="F25" s="502">
        <f t="shared" si="2"/>
        <v>64</v>
      </c>
      <c r="G25" s="503">
        <f t="shared" si="0"/>
        <v>1</v>
      </c>
      <c r="H25" s="532"/>
      <c r="I25" s="533"/>
      <c r="J25" s="505"/>
      <c r="K25" s="533"/>
      <c r="L25" s="534">
        <v>1</v>
      </c>
      <c r="M25" s="534"/>
      <c r="N25" s="535"/>
      <c r="P25" s="509"/>
      <c r="Q25" s="510"/>
      <c r="R25" s="511"/>
      <c r="S25" s="510"/>
      <c r="T25" s="510"/>
      <c r="U25" s="510"/>
      <c r="V25" s="512"/>
      <c r="W25" s="510"/>
    </row>
    <row r="26" spans="1:23" s="508" customFormat="1" ht="15" customHeight="1" x14ac:dyDescent="0.2">
      <c r="A26" s="993" t="s">
        <v>225</v>
      </c>
      <c r="B26" s="994"/>
      <c r="C26" s="994"/>
      <c r="D26" s="995"/>
      <c r="E26" s="513"/>
      <c r="F26" s="502">
        <f t="shared" si="2"/>
        <v>64</v>
      </c>
      <c r="G26" s="503">
        <f t="shared" si="0"/>
        <v>1</v>
      </c>
      <c r="H26" s="532"/>
      <c r="I26" s="533"/>
      <c r="J26" s="505"/>
      <c r="K26" s="533"/>
      <c r="L26" s="534">
        <v>1</v>
      </c>
      <c r="M26" s="534"/>
      <c r="N26" s="535"/>
      <c r="P26" s="509"/>
      <c r="Q26" s="510"/>
      <c r="R26" s="511"/>
      <c r="S26" s="510"/>
      <c r="T26" s="510"/>
      <c r="U26" s="510"/>
      <c r="V26" s="512"/>
      <c r="W26" s="510"/>
    </row>
    <row r="27" spans="1:23" s="508" customFormat="1" ht="15" customHeight="1" x14ac:dyDescent="0.2">
      <c r="A27" s="993" t="s">
        <v>226</v>
      </c>
      <c r="B27" s="994"/>
      <c r="C27" s="994"/>
      <c r="D27" s="995"/>
      <c r="E27" s="513"/>
      <c r="F27" s="502">
        <f t="shared" si="2"/>
        <v>64</v>
      </c>
      <c r="G27" s="503">
        <f t="shared" si="0"/>
        <v>1</v>
      </c>
      <c r="H27" s="532"/>
      <c r="I27" s="533"/>
      <c r="J27" s="505"/>
      <c r="K27" s="533"/>
      <c r="L27" s="534">
        <v>1</v>
      </c>
      <c r="M27" s="534"/>
      <c r="N27" s="535"/>
      <c r="P27" s="509"/>
      <c r="Q27" s="510"/>
      <c r="R27" s="511"/>
      <c r="S27" s="510"/>
      <c r="T27" s="510"/>
      <c r="U27" s="510"/>
      <c r="V27" s="512"/>
      <c r="W27" s="510"/>
    </row>
    <row r="28" spans="1:23" s="508" customFormat="1" ht="15" customHeight="1" x14ac:dyDescent="0.2">
      <c r="A28" s="993" t="s">
        <v>227</v>
      </c>
      <c r="B28" s="994"/>
      <c r="C28" s="994"/>
      <c r="D28" s="995"/>
      <c r="E28" s="513"/>
      <c r="F28" s="502">
        <f t="shared" si="2"/>
        <v>64</v>
      </c>
      <c r="G28" s="503">
        <f t="shared" si="0"/>
        <v>1</v>
      </c>
      <c r="H28" s="532"/>
      <c r="I28" s="533"/>
      <c r="J28" s="505"/>
      <c r="K28" s="533"/>
      <c r="L28" s="534">
        <v>1</v>
      </c>
      <c r="M28" s="534"/>
      <c r="N28" s="535"/>
      <c r="P28" s="509"/>
      <c r="Q28" s="510"/>
      <c r="R28" s="511"/>
      <c r="S28" s="510"/>
      <c r="T28" s="510"/>
      <c r="U28" s="510"/>
      <c r="V28" s="512"/>
      <c r="W28" s="510"/>
    </row>
    <row r="29" spans="1:23" ht="15" customHeight="1" x14ac:dyDescent="0.2">
      <c r="A29" s="1002"/>
      <c r="B29" s="1003"/>
      <c r="C29" s="1003"/>
      <c r="D29" s="1004"/>
      <c r="E29" s="302"/>
      <c r="F29" s="304"/>
      <c r="G29" s="305"/>
      <c r="H29" s="311"/>
      <c r="I29" s="312"/>
      <c r="J29" s="307"/>
      <c r="K29" s="312"/>
      <c r="L29" s="436"/>
      <c r="M29" s="436"/>
      <c r="N29" s="314"/>
      <c r="P29" s="63"/>
      <c r="Q29" s="160"/>
      <c r="R29" s="162"/>
      <c r="S29" s="160"/>
      <c r="T29" s="160"/>
      <c r="U29" s="160"/>
      <c r="V29" s="161"/>
      <c r="W29" s="160"/>
    </row>
    <row r="30" spans="1:23" ht="15" customHeight="1" x14ac:dyDescent="0.2">
      <c r="A30" s="1058" t="s">
        <v>232</v>
      </c>
      <c r="B30" s="1003"/>
      <c r="C30" s="1003"/>
      <c r="D30" s="1004"/>
      <c r="E30" s="302"/>
      <c r="F30" s="304"/>
      <c r="G30" s="305"/>
      <c r="H30" s="311"/>
      <c r="I30" s="312"/>
      <c r="J30" s="307"/>
      <c r="K30" s="312"/>
      <c r="L30" s="436"/>
      <c r="M30" s="436"/>
      <c r="N30" s="314"/>
      <c r="P30" s="63"/>
      <c r="Q30" s="160"/>
      <c r="R30" s="162"/>
      <c r="S30" s="160"/>
      <c r="T30" s="160"/>
      <c r="U30" s="160"/>
      <c r="V30" s="161"/>
      <c r="W30" s="160"/>
    </row>
    <row r="31" spans="1:23" ht="15" customHeight="1" x14ac:dyDescent="0.2">
      <c r="A31" s="940"/>
      <c r="B31" s="941"/>
      <c r="C31" s="941"/>
      <c r="D31" s="942"/>
      <c r="E31" s="302"/>
      <c r="F31" s="304"/>
      <c r="G31" s="305"/>
      <c r="H31" s="311"/>
      <c r="I31" s="312"/>
      <c r="J31" s="307"/>
      <c r="K31" s="312"/>
      <c r="L31" s="423"/>
      <c r="M31" s="423"/>
      <c r="N31" s="314"/>
      <c r="P31" s="63"/>
      <c r="Q31" s="160"/>
      <c r="R31" s="162"/>
      <c r="S31" s="160"/>
      <c r="T31" s="160"/>
      <c r="U31" s="160"/>
      <c r="V31" s="161"/>
      <c r="W31" s="160"/>
    </row>
    <row r="32" spans="1:23" ht="15" customHeight="1" x14ac:dyDescent="0.25">
      <c r="A32" s="428" t="s">
        <v>113</v>
      </c>
      <c r="B32" s="429"/>
      <c r="C32" s="429"/>
      <c r="D32" s="429"/>
      <c r="E32" s="430"/>
      <c r="F32" s="372"/>
      <c r="G32" s="315">
        <f>SUM(G14:G30)</f>
        <v>15</v>
      </c>
      <c r="H32" s="1057"/>
      <c r="I32" s="1057"/>
      <c r="J32" s="1057"/>
      <c r="K32" s="1057"/>
      <c r="L32" s="1057"/>
      <c r="M32" s="1057"/>
      <c r="N32" s="1057"/>
      <c r="P32" s="63"/>
      <c r="Q32" s="160"/>
      <c r="R32" s="162"/>
      <c r="S32" s="160"/>
      <c r="T32" s="160"/>
      <c r="U32" s="160"/>
      <c r="V32" s="161"/>
      <c r="W32" s="160"/>
    </row>
    <row r="33" spans="1:29" ht="15" customHeight="1" x14ac:dyDescent="0.25">
      <c r="A33" s="946" t="s">
        <v>8</v>
      </c>
      <c r="B33" s="947"/>
      <c r="C33" s="947"/>
      <c r="D33" s="948"/>
      <c r="E33" s="120">
        <f>SUM(F33*$E$12)</f>
        <v>1554.3999999999999</v>
      </c>
      <c r="F33" s="136">
        <f>SUM(H33*$H$10)+(I33*$I$10)+(J33*$J$10)+(K33*$K$10)+(L33*$L$10)+(M33*$M$10)+(N33*$N$10)</f>
        <v>1072</v>
      </c>
      <c r="G33" s="135">
        <f>SUM(H33:N33)</f>
        <v>15</v>
      </c>
      <c r="H33" s="157">
        <f t="shared" ref="H33:N33" si="3">SUM(H14:H32)</f>
        <v>0</v>
      </c>
      <c r="I33" s="157">
        <f t="shared" si="3"/>
        <v>0</v>
      </c>
      <c r="J33" s="157">
        <f t="shared" si="3"/>
        <v>2</v>
      </c>
      <c r="K33" s="157">
        <f t="shared" si="3"/>
        <v>0</v>
      </c>
      <c r="L33" s="157">
        <f t="shared" si="3"/>
        <v>13</v>
      </c>
      <c r="M33" s="157">
        <f t="shared" si="3"/>
        <v>0</v>
      </c>
      <c r="N33" s="157">
        <f t="shared" si="3"/>
        <v>0</v>
      </c>
      <c r="Q33" s="140"/>
    </row>
    <row r="34" spans="1:29" ht="15" customHeight="1" x14ac:dyDescent="0.25">
      <c r="A34" s="949"/>
      <c r="B34" s="950"/>
      <c r="C34" s="950"/>
      <c r="D34" s="950"/>
      <c r="E34" s="155"/>
      <c r="F34" s="154"/>
      <c r="G34" s="154"/>
      <c r="H34" s="154"/>
      <c r="I34" s="154"/>
      <c r="J34" s="154"/>
      <c r="K34" s="154"/>
      <c r="L34" s="424"/>
      <c r="M34" s="424"/>
      <c r="N34" s="152"/>
      <c r="P34" s="63"/>
      <c r="Q34" s="151"/>
      <c r="R34" s="150"/>
      <c r="S34" s="150"/>
      <c r="T34" s="150"/>
    </row>
    <row r="35" spans="1:29" ht="15" customHeight="1" x14ac:dyDescent="0.25">
      <c r="A35" s="951" t="s">
        <v>104</v>
      </c>
      <c r="B35" s="952"/>
      <c r="C35" s="952"/>
      <c r="D35" s="953"/>
      <c r="E35" s="388">
        <f>SUM(F35*$E$12)</f>
        <v>1635.6</v>
      </c>
      <c r="F35" s="389">
        <f>SUM(H35*$H$10)+(I35*$I$10)+(J35*$J$10)+(K35*$K$10)+(L35*$L$10)+(M35*$M$10)+(N35*$N$10)</f>
        <v>1128</v>
      </c>
      <c r="G35" s="390">
        <f>SUM(H35:N35)</f>
        <v>15</v>
      </c>
      <c r="H35" s="391"/>
      <c r="I35" s="392"/>
      <c r="J35" s="824">
        <v>3</v>
      </c>
      <c r="K35" s="392"/>
      <c r="L35" s="823">
        <v>12</v>
      </c>
      <c r="M35" s="831"/>
      <c r="N35" s="394"/>
      <c r="P35" s="149"/>
    </row>
    <row r="36" spans="1:29" ht="15" customHeight="1" x14ac:dyDescent="0.25">
      <c r="A36" s="951"/>
      <c r="B36" s="952"/>
      <c r="C36" s="952"/>
      <c r="D36" s="953"/>
      <c r="E36" s="388"/>
      <c r="F36" s="389"/>
      <c r="G36" s="390"/>
      <c r="H36" s="391"/>
      <c r="I36" s="392"/>
      <c r="J36" s="392"/>
      <c r="K36" s="392"/>
      <c r="L36" s="393"/>
      <c r="M36" s="393"/>
      <c r="N36" s="394"/>
      <c r="P36" s="63"/>
      <c r="Q36" s="140"/>
    </row>
    <row r="37" spans="1:29" ht="15" customHeight="1" x14ac:dyDescent="0.25">
      <c r="A37" s="946" t="s">
        <v>59</v>
      </c>
      <c r="B37" s="947"/>
      <c r="C37" s="947"/>
      <c r="D37" s="948"/>
      <c r="E37" s="120">
        <f>SUM(F37*$E$12)</f>
        <v>1635.6</v>
      </c>
      <c r="F37" s="136">
        <f>SUM(H37*$H$10)+(I37*$I$10)+(J37*$J$10)+(K37*$K$10)+(L37*$L$10)+(M37*$M$10)+(N37*$N$10)</f>
        <v>1128</v>
      </c>
      <c r="G37" s="135">
        <f t="shared" ref="G37:N37" si="4">SUM(G35:G36)</f>
        <v>15</v>
      </c>
      <c r="H37" s="135">
        <f t="shared" si="4"/>
        <v>0</v>
      </c>
      <c r="I37" s="135">
        <f t="shared" si="4"/>
        <v>0</v>
      </c>
      <c r="J37" s="135">
        <f t="shared" si="4"/>
        <v>3</v>
      </c>
      <c r="K37" s="135">
        <f t="shared" si="4"/>
        <v>0</v>
      </c>
      <c r="L37" s="135">
        <f t="shared" si="4"/>
        <v>12</v>
      </c>
      <c r="M37" s="135">
        <f t="shared" si="4"/>
        <v>0</v>
      </c>
      <c r="N37" s="135">
        <f t="shared" si="4"/>
        <v>0</v>
      </c>
    </row>
    <row r="38" spans="1:29" ht="15" customHeight="1" x14ac:dyDescent="0.25">
      <c r="A38" s="954"/>
      <c r="B38" s="955"/>
      <c r="C38" s="955"/>
      <c r="D38" s="955"/>
      <c r="E38" s="130"/>
      <c r="F38" s="129"/>
      <c r="G38" s="127"/>
      <c r="H38" s="128"/>
      <c r="I38" s="127"/>
      <c r="J38" s="127"/>
      <c r="K38" s="127"/>
      <c r="L38" s="126"/>
      <c r="M38" s="126"/>
      <c r="N38" s="125"/>
    </row>
    <row r="39" spans="1:29" ht="15" customHeight="1" thickBot="1" x14ac:dyDescent="0.3">
      <c r="A39" s="956" t="s">
        <v>24</v>
      </c>
      <c r="B39" s="957"/>
      <c r="C39" s="957"/>
      <c r="D39" s="958"/>
      <c r="E39" s="120">
        <f t="shared" ref="E39:N39" si="5">SUM(E33+E37)</f>
        <v>3190</v>
      </c>
      <c r="F39" s="120">
        <f t="shared" si="5"/>
        <v>2200</v>
      </c>
      <c r="G39" s="120">
        <f t="shared" si="5"/>
        <v>30</v>
      </c>
      <c r="H39" s="120">
        <f t="shared" si="5"/>
        <v>0</v>
      </c>
      <c r="I39" s="120">
        <f t="shared" si="5"/>
        <v>0</v>
      </c>
      <c r="J39" s="120">
        <f t="shared" si="5"/>
        <v>5</v>
      </c>
      <c r="K39" s="120">
        <f t="shared" si="5"/>
        <v>0</v>
      </c>
      <c r="L39" s="120">
        <f t="shared" si="5"/>
        <v>25</v>
      </c>
      <c r="M39" s="120">
        <f t="shared" si="5"/>
        <v>0</v>
      </c>
      <c r="N39" s="120">
        <f t="shared" si="5"/>
        <v>0</v>
      </c>
    </row>
    <row r="40" spans="1:29" ht="13.5" hidden="1" thickBot="1" x14ac:dyDescent="0.25">
      <c r="A40" s="357"/>
      <c r="B40" s="358"/>
      <c r="C40" s="118" t="s">
        <v>9</v>
      </c>
      <c r="D40" s="117"/>
      <c r="E40" s="117"/>
      <c r="F40" s="117"/>
      <c r="G40" s="116" t="e">
        <f>#REF!+#REF!</f>
        <v>#REF!</v>
      </c>
      <c r="H40" s="115"/>
      <c r="I40" s="115"/>
      <c r="J40" s="115"/>
      <c r="K40" s="115"/>
      <c r="L40" s="115"/>
      <c r="M40" s="115"/>
      <c r="N40" s="114"/>
    </row>
    <row r="41" spans="1:29" ht="13.5" hidden="1" thickBot="1" x14ac:dyDescent="0.25">
      <c r="A41" s="113"/>
      <c r="B41" s="112"/>
      <c r="C41" s="111" t="s">
        <v>10</v>
      </c>
      <c r="D41" s="110"/>
      <c r="E41" s="110"/>
      <c r="F41" s="110"/>
      <c r="G41" s="109"/>
      <c r="H41" s="108" t="e">
        <f>(#REF!+#REF!)*100</f>
        <v>#REF!</v>
      </c>
      <c r="I41" s="108" t="e">
        <f>(#REF!+#REF!)*100</f>
        <v>#REF!</v>
      </c>
      <c r="J41" s="108" t="e">
        <f>(#REF!+#REF!)*100</f>
        <v>#REF!</v>
      </c>
      <c r="K41" s="108" t="e">
        <f>(#REF!+#REF!)*168</f>
        <v>#REF!</v>
      </c>
      <c r="L41" s="108" t="e">
        <f>(#REF!+#REF!)*48</f>
        <v>#REF!</v>
      </c>
      <c r="M41" s="107" t="e">
        <f>(#REF!+#REF!)*36</f>
        <v>#REF!</v>
      </c>
      <c r="N41" s="106" t="e">
        <f>(#REF!+#REF!)*36</f>
        <v>#REF!</v>
      </c>
    </row>
    <row r="42" spans="1:29" ht="58.5" customHeight="1" thickTop="1" x14ac:dyDescent="0.25">
      <c r="A42" s="105" t="s">
        <v>11</v>
      </c>
      <c r="B42" s="104" t="s">
        <v>12</v>
      </c>
      <c r="C42" s="103" t="s">
        <v>13</v>
      </c>
      <c r="D42" s="101"/>
      <c r="E42" s="101"/>
      <c r="F42" s="101"/>
      <c r="G42" s="101"/>
      <c r="H42" s="102" t="s">
        <v>3</v>
      </c>
      <c r="I42" s="101"/>
      <c r="J42" s="100"/>
      <c r="K42" s="100"/>
      <c r="L42" s="100"/>
      <c r="M42" s="99" t="s">
        <v>15</v>
      </c>
      <c r="N42" s="98" t="s">
        <v>16</v>
      </c>
      <c r="P42" s="59"/>
      <c r="Q42" s="59"/>
      <c r="R42" s="83"/>
      <c r="W42" s="83"/>
      <c r="X42" s="83"/>
      <c r="Y42" s="83"/>
      <c r="Z42" s="83"/>
      <c r="AA42" s="83"/>
      <c r="AB42" s="83"/>
      <c r="AC42" s="59"/>
    </row>
    <row r="43" spans="1:29" ht="15" customHeight="1" x14ac:dyDescent="0.2">
      <c r="A43" s="418"/>
      <c r="B43" s="308" t="s">
        <v>86</v>
      </c>
      <c r="C43" s="959" t="s">
        <v>229</v>
      </c>
      <c r="D43" s="942"/>
      <c r="E43" s="320">
        <f t="shared" ref="E43:E48" si="6">SUM(F43*$E$12)</f>
        <v>232</v>
      </c>
      <c r="F43" s="320">
        <f t="shared" ref="F43:F48" si="7">SUM(N43*M43)</f>
        <v>160</v>
      </c>
      <c r="G43" s="348"/>
      <c r="H43" s="321"/>
      <c r="I43" s="321"/>
      <c r="J43" s="320"/>
      <c r="K43" s="322"/>
      <c r="L43" s="319"/>
      <c r="M43" s="822">
        <v>2</v>
      </c>
      <c r="N43" s="633">
        <v>80</v>
      </c>
      <c r="P43" s="59"/>
      <c r="W43" s="97"/>
      <c r="X43" s="96"/>
      <c r="Y43" s="96"/>
      <c r="Z43" s="96"/>
      <c r="AA43" s="96"/>
      <c r="AB43" s="96"/>
      <c r="AC43" s="59"/>
    </row>
    <row r="44" spans="1:29" ht="15" customHeight="1" x14ac:dyDescent="0.2">
      <c r="A44" s="418"/>
      <c r="B44" s="308" t="s">
        <v>86</v>
      </c>
      <c r="C44" s="959" t="s">
        <v>198</v>
      </c>
      <c r="D44" s="942"/>
      <c r="E44" s="320">
        <f t="shared" si="6"/>
        <v>0</v>
      </c>
      <c r="F44" s="320">
        <f t="shared" si="7"/>
        <v>0</v>
      </c>
      <c r="G44" s="348"/>
      <c r="H44" s="324"/>
      <c r="I44" s="322"/>
      <c r="J44" s="325"/>
      <c r="K44" s="322"/>
      <c r="L44" s="319"/>
      <c r="M44" s="632">
        <v>0</v>
      </c>
      <c r="N44" s="328">
        <v>120</v>
      </c>
      <c r="P44" s="59"/>
      <c r="W44" s="97"/>
      <c r="X44" s="96"/>
      <c r="Y44" s="96"/>
      <c r="Z44" s="96"/>
      <c r="AA44" s="96"/>
      <c r="AB44" s="96"/>
      <c r="AC44" s="59"/>
    </row>
    <row r="45" spans="1:29" ht="15" customHeight="1" x14ac:dyDescent="0.2">
      <c r="A45" s="418"/>
      <c r="B45" s="308" t="s">
        <v>86</v>
      </c>
      <c r="C45" s="642" t="s">
        <v>384</v>
      </c>
      <c r="D45" s="636"/>
      <c r="E45" s="320">
        <f t="shared" si="6"/>
        <v>52.199999999999996</v>
      </c>
      <c r="F45" s="320">
        <f t="shared" si="7"/>
        <v>36</v>
      </c>
      <c r="G45" s="348"/>
      <c r="H45" s="324"/>
      <c r="I45" s="322"/>
      <c r="J45" s="325"/>
      <c r="K45" s="322"/>
      <c r="L45" s="319"/>
      <c r="M45" s="320">
        <v>1</v>
      </c>
      <c r="N45" s="328">
        <v>36</v>
      </c>
      <c r="P45" s="59"/>
      <c r="W45" s="97"/>
      <c r="X45" s="96"/>
      <c r="Y45" s="96"/>
      <c r="Z45" s="96"/>
      <c r="AA45" s="96"/>
      <c r="AB45" s="96"/>
      <c r="AC45" s="59"/>
    </row>
    <row r="46" spans="1:29" ht="15" customHeight="1" x14ac:dyDescent="0.2">
      <c r="A46" s="418"/>
      <c r="B46" s="308"/>
      <c r="C46" s="318"/>
      <c r="D46" s="319"/>
      <c r="E46" s="320">
        <f t="shared" si="6"/>
        <v>0</v>
      </c>
      <c r="F46" s="320">
        <f t="shared" si="7"/>
        <v>0</v>
      </c>
      <c r="G46" s="348"/>
      <c r="H46" s="321"/>
      <c r="I46" s="321"/>
      <c r="J46" s="320"/>
      <c r="K46" s="322"/>
      <c r="L46" s="319"/>
      <c r="M46" s="320"/>
      <c r="N46" s="323"/>
      <c r="P46" s="59"/>
      <c r="W46" s="97"/>
      <c r="X46" s="96"/>
      <c r="Y46" s="96"/>
      <c r="Z46" s="96"/>
      <c r="AA46" s="96"/>
      <c r="AB46" s="96"/>
      <c r="AC46" s="59"/>
    </row>
    <row r="47" spans="1:29" ht="15" customHeight="1" x14ac:dyDescent="0.2">
      <c r="A47" s="317"/>
      <c r="B47" s="307"/>
      <c r="C47" s="318"/>
      <c r="D47" s="319"/>
      <c r="E47" s="320">
        <f t="shared" si="6"/>
        <v>0</v>
      </c>
      <c r="F47" s="320">
        <f t="shared" si="7"/>
        <v>0</v>
      </c>
      <c r="G47" s="348"/>
      <c r="H47" s="321"/>
      <c r="I47" s="321"/>
      <c r="J47" s="320"/>
      <c r="K47" s="322"/>
      <c r="L47" s="319"/>
      <c r="M47" s="320"/>
      <c r="N47" s="323"/>
      <c r="P47" s="59"/>
      <c r="W47" s="83"/>
      <c r="X47" s="83"/>
      <c r="Y47" s="83"/>
      <c r="Z47" s="83"/>
      <c r="AA47" s="83"/>
      <c r="AB47" s="60"/>
      <c r="AC47" s="59"/>
    </row>
    <row r="48" spans="1:29" ht="15" customHeight="1" x14ac:dyDescent="0.2">
      <c r="A48" s="317"/>
      <c r="B48" s="307"/>
      <c r="C48" s="318"/>
      <c r="D48" s="319"/>
      <c r="E48" s="320">
        <f t="shared" si="6"/>
        <v>0</v>
      </c>
      <c r="F48" s="320">
        <f t="shared" si="7"/>
        <v>0</v>
      </c>
      <c r="G48" s="348"/>
      <c r="H48" s="324"/>
      <c r="I48" s="322"/>
      <c r="J48" s="325"/>
      <c r="K48" s="322"/>
      <c r="L48" s="319"/>
      <c r="M48" s="320"/>
      <c r="N48" s="328"/>
      <c r="P48" s="59"/>
      <c r="W48" s="83"/>
      <c r="X48" s="83"/>
      <c r="Y48" s="83"/>
      <c r="Z48" s="83"/>
      <c r="AA48" s="83"/>
      <c r="AB48" s="60"/>
      <c r="AC48" s="59"/>
    </row>
    <row r="49" spans="1:29" ht="15" customHeight="1" x14ac:dyDescent="0.2">
      <c r="A49" s="418"/>
      <c r="B49" s="308"/>
      <c r="C49" s="348"/>
      <c r="D49" s="349"/>
      <c r="E49" s="320"/>
      <c r="F49" s="320"/>
      <c r="G49" s="320"/>
      <c r="H49" s="324"/>
      <c r="I49" s="322"/>
      <c r="J49" s="325"/>
      <c r="K49" s="322"/>
      <c r="L49" s="320"/>
      <c r="M49" s="320"/>
      <c r="N49" s="323"/>
      <c r="P49" s="59"/>
      <c r="W49" s="74"/>
      <c r="X49" s="74"/>
      <c r="Y49" s="74"/>
      <c r="Z49" s="63"/>
      <c r="AA49" s="74"/>
      <c r="AB49" s="74"/>
      <c r="AC49" s="59"/>
    </row>
    <row r="50" spans="1:29" ht="15" customHeight="1" x14ac:dyDescent="0.25">
      <c r="A50" s="418"/>
      <c r="B50" s="308"/>
      <c r="C50" s="938" t="s">
        <v>305</v>
      </c>
      <c r="D50" s="939"/>
      <c r="E50" s="320">
        <f>SUM(E43:E48)</f>
        <v>284.2</v>
      </c>
      <c r="F50" s="320">
        <f>SUM(F43:F48)</f>
        <v>196</v>
      </c>
      <c r="G50" s="320"/>
      <c r="H50" s="320"/>
      <c r="I50" s="320"/>
      <c r="J50" s="320"/>
      <c r="K50" s="320"/>
      <c r="L50" s="320"/>
      <c r="M50" s="320"/>
      <c r="N50" s="331"/>
      <c r="P50" s="59"/>
      <c r="Q50" s="63"/>
      <c r="R50" s="63"/>
      <c r="W50" s="60"/>
      <c r="X50" s="60"/>
      <c r="Y50" s="60"/>
      <c r="Z50" s="60"/>
      <c r="AA50" s="60"/>
      <c r="AB50" s="60"/>
      <c r="AC50" s="59"/>
    </row>
    <row r="51" spans="1:29" ht="15" customHeight="1" thickBot="1" x14ac:dyDescent="0.3">
      <c r="A51" s="333"/>
      <c r="B51" s="332"/>
      <c r="C51" s="916"/>
      <c r="D51" s="917"/>
      <c r="E51" s="917"/>
      <c r="F51" s="917"/>
      <c r="G51" s="918"/>
      <c r="H51" s="334"/>
      <c r="I51" s="334"/>
      <c r="J51" s="334"/>
      <c r="K51" s="334"/>
      <c r="L51" s="334"/>
      <c r="M51" s="334"/>
      <c r="N51" s="335"/>
      <c r="P51" s="59"/>
      <c r="Q51" s="63"/>
      <c r="R51" s="63"/>
      <c r="W51" s="60"/>
      <c r="X51" s="60"/>
      <c r="Y51" s="60"/>
      <c r="Z51" s="60"/>
      <c r="AA51" s="60"/>
      <c r="AB51" s="60"/>
      <c r="AC51" s="59"/>
    </row>
    <row r="52" spans="1:29" ht="15" customHeight="1" x14ac:dyDescent="0.25">
      <c r="A52" s="333"/>
      <c r="B52" s="332"/>
      <c r="C52" s="919" t="s">
        <v>18</v>
      </c>
      <c r="D52" s="920"/>
      <c r="E52" s="581">
        <f>SUM(E33+E50)</f>
        <v>1838.6</v>
      </c>
      <c r="F52" s="581">
        <f>SUM(F33+F50)</f>
        <v>1268</v>
      </c>
      <c r="G52" s="581">
        <f>SUM(G33+G50)</f>
        <v>15</v>
      </c>
      <c r="H52" s="334"/>
      <c r="I52" s="334"/>
      <c r="J52" s="334"/>
      <c r="K52" s="334"/>
      <c r="L52" s="334"/>
      <c r="M52" s="334"/>
      <c r="N52" s="335"/>
      <c r="P52" s="59"/>
      <c r="Q52" s="63"/>
      <c r="R52" s="63"/>
      <c r="W52" s="60"/>
      <c r="X52" s="60"/>
      <c r="Y52" s="60"/>
      <c r="Z52" s="60"/>
      <c r="AA52" s="60"/>
      <c r="AB52" s="60"/>
      <c r="AC52" s="59"/>
    </row>
    <row r="53" spans="1:29" ht="15" customHeight="1" thickBot="1" x14ac:dyDescent="0.3">
      <c r="A53" s="333"/>
      <c r="B53" s="332"/>
      <c r="C53" s="921" t="s">
        <v>112</v>
      </c>
      <c r="D53" s="922"/>
      <c r="E53" s="583">
        <f>SUM(E33+E35+E50)</f>
        <v>3474.2</v>
      </c>
      <c r="F53" s="583">
        <f>SUM(F33+F35+F50)</f>
        <v>2396</v>
      </c>
      <c r="G53" s="583">
        <f>SUM(G33+G35+G50)</f>
        <v>30</v>
      </c>
      <c r="H53" s="334"/>
      <c r="I53" s="334"/>
      <c r="J53" s="334"/>
      <c r="K53" s="334"/>
      <c r="L53" s="334"/>
      <c r="M53" s="334"/>
      <c r="N53" s="335"/>
      <c r="P53" s="59"/>
      <c r="Q53" s="63"/>
      <c r="R53" s="63"/>
      <c r="S53" s="63"/>
      <c r="T53" s="62"/>
      <c r="U53" s="61"/>
      <c r="V53" s="60"/>
      <c r="W53" s="60"/>
      <c r="X53" s="60"/>
      <c r="Y53" s="60"/>
      <c r="Z53" s="60"/>
      <c r="AA53" s="60"/>
      <c r="AB53" s="60"/>
      <c r="AC53" s="59"/>
    </row>
    <row r="54" spans="1:29" ht="15" customHeight="1" x14ac:dyDescent="0.25">
      <c r="A54" s="333"/>
      <c r="B54" s="332"/>
      <c r="C54" s="923"/>
      <c r="D54" s="924"/>
      <c r="E54" s="924"/>
      <c r="F54" s="924"/>
      <c r="G54" s="925"/>
      <c r="H54" s="334"/>
      <c r="I54" s="334"/>
      <c r="J54" s="334"/>
      <c r="K54" s="334"/>
      <c r="L54" s="334"/>
      <c r="M54" s="334"/>
      <c r="N54" s="335"/>
      <c r="P54" s="59"/>
      <c r="Q54" s="63"/>
      <c r="R54" s="63"/>
      <c r="S54" s="63"/>
      <c r="T54" s="62"/>
      <c r="U54" s="61"/>
      <c r="V54" s="60"/>
      <c r="W54" s="60"/>
      <c r="X54" s="60"/>
      <c r="Y54" s="60"/>
      <c r="Z54" s="60"/>
      <c r="AA54" s="60"/>
      <c r="AB54" s="60"/>
      <c r="AC54" s="59"/>
    </row>
    <row r="55" spans="1:29" ht="15" customHeight="1" x14ac:dyDescent="0.2">
      <c r="A55" s="926" t="s">
        <v>20</v>
      </c>
      <c r="B55" s="927"/>
      <c r="C55" s="927"/>
      <c r="D55" s="927"/>
      <c r="E55" s="927"/>
      <c r="F55" s="927"/>
      <c r="G55" s="927"/>
      <c r="H55" s="927"/>
      <c r="I55" s="927"/>
      <c r="J55" s="927"/>
      <c r="K55" s="927"/>
      <c r="L55" s="927"/>
      <c r="M55" s="927"/>
      <c r="N55" s="928"/>
    </row>
    <row r="56" spans="1:29" ht="15" customHeight="1" x14ac:dyDescent="0.2">
      <c r="A56" s="929"/>
      <c r="B56" s="930"/>
      <c r="C56" s="930"/>
      <c r="D56" s="930"/>
      <c r="E56" s="930"/>
      <c r="F56" s="930"/>
      <c r="G56" s="930"/>
      <c r="H56" s="930"/>
      <c r="I56" s="930"/>
      <c r="J56" s="930"/>
      <c r="K56" s="930"/>
      <c r="L56" s="930"/>
      <c r="M56" s="930"/>
      <c r="N56" s="931"/>
    </row>
    <row r="57" spans="1:29" ht="15" customHeight="1" x14ac:dyDescent="0.2">
      <c r="A57" s="932" t="s">
        <v>406</v>
      </c>
      <c r="B57" s="933"/>
      <c r="C57" s="933"/>
      <c r="D57" s="933"/>
      <c r="E57" s="933"/>
      <c r="F57" s="933"/>
      <c r="G57" s="933"/>
      <c r="H57" s="933"/>
      <c r="I57" s="933"/>
      <c r="J57" s="933"/>
      <c r="K57" s="933"/>
      <c r="L57" s="933"/>
      <c r="M57" s="933"/>
      <c r="N57" s="934"/>
    </row>
    <row r="58" spans="1:29" ht="15" customHeight="1" x14ac:dyDescent="0.2">
      <c r="A58" s="1059" t="s">
        <v>407</v>
      </c>
      <c r="B58" s="1059"/>
      <c r="C58" s="1059"/>
      <c r="D58" s="1059"/>
      <c r="E58" s="1059"/>
      <c r="F58" s="1059"/>
      <c r="G58" s="1059"/>
      <c r="H58" s="1059"/>
    </row>
    <row r="59" spans="1:29" ht="15" customHeight="1" x14ac:dyDescent="0.2">
      <c r="A59" s="932" t="s">
        <v>405</v>
      </c>
      <c r="B59" s="933"/>
      <c r="C59" s="933"/>
      <c r="D59" s="933"/>
      <c r="E59" s="933"/>
      <c r="F59" s="933"/>
      <c r="G59" s="933"/>
      <c r="H59" s="933"/>
      <c r="I59" s="933"/>
      <c r="J59" s="933"/>
      <c r="K59" s="933"/>
      <c r="L59" s="933"/>
      <c r="M59" s="933"/>
      <c r="N59" s="934"/>
    </row>
    <row r="60" spans="1:29" ht="15" customHeight="1" x14ac:dyDescent="0.2">
      <c r="A60" s="932"/>
      <c r="B60" s="933"/>
      <c r="C60" s="933"/>
      <c r="D60" s="933"/>
      <c r="E60" s="933"/>
      <c r="F60" s="933"/>
      <c r="G60" s="933"/>
      <c r="H60" s="933"/>
      <c r="I60" s="933"/>
      <c r="J60" s="933"/>
      <c r="K60" s="933"/>
      <c r="L60" s="933"/>
      <c r="M60" s="933"/>
      <c r="N60" s="934"/>
    </row>
    <row r="61" spans="1:29" ht="15" customHeight="1" x14ac:dyDescent="0.2">
      <c r="A61" s="932"/>
      <c r="B61" s="933"/>
      <c r="C61" s="933"/>
      <c r="D61" s="933"/>
      <c r="E61" s="933"/>
      <c r="F61" s="933"/>
      <c r="G61" s="933"/>
      <c r="H61" s="933"/>
      <c r="I61" s="933"/>
      <c r="J61" s="933"/>
      <c r="K61" s="933"/>
      <c r="L61" s="933"/>
      <c r="M61" s="933"/>
      <c r="N61" s="934"/>
    </row>
    <row r="62" spans="1:29" ht="15" customHeight="1" x14ac:dyDescent="0.2">
      <c r="A62" s="935"/>
      <c r="B62" s="936"/>
      <c r="C62" s="936"/>
      <c r="D62" s="936"/>
      <c r="E62" s="936"/>
      <c r="F62" s="936"/>
      <c r="G62" s="936"/>
      <c r="H62" s="936"/>
      <c r="I62" s="936"/>
      <c r="J62" s="936"/>
      <c r="K62" s="936"/>
      <c r="L62" s="936"/>
      <c r="M62" s="936"/>
      <c r="N62" s="937"/>
    </row>
    <row r="63" spans="1:29" ht="15" customHeight="1" thickBot="1" x14ac:dyDescent="0.25">
      <c r="A63" s="913"/>
      <c r="B63" s="914"/>
      <c r="C63" s="914"/>
      <c r="D63" s="914"/>
      <c r="E63" s="914"/>
      <c r="F63" s="914"/>
      <c r="G63" s="914"/>
      <c r="H63" s="914"/>
      <c r="I63" s="914"/>
      <c r="J63" s="914"/>
      <c r="K63" s="914"/>
      <c r="L63" s="914"/>
      <c r="M63" s="914"/>
      <c r="N63" s="915"/>
    </row>
  </sheetData>
  <mergeCells count="53">
    <mergeCell ref="A63:N63"/>
    <mergeCell ref="C50:D50"/>
    <mergeCell ref="C52:D52"/>
    <mergeCell ref="C53:D53"/>
    <mergeCell ref="A55:N56"/>
    <mergeCell ref="A57:N57"/>
    <mergeCell ref="A59:N59"/>
    <mergeCell ref="A60:N60"/>
    <mergeCell ref="A61:N61"/>
    <mergeCell ref="A62:N62"/>
    <mergeCell ref="C51:G51"/>
    <mergeCell ref="C54:G54"/>
    <mergeCell ref="A58:H58"/>
    <mergeCell ref="A39:D39"/>
    <mergeCell ref="A20:D20"/>
    <mergeCell ref="A21:D21"/>
    <mergeCell ref="A22:D22"/>
    <mergeCell ref="A31:D31"/>
    <mergeCell ref="A34:D34"/>
    <mergeCell ref="A35:D35"/>
    <mergeCell ref="A36:D36"/>
    <mergeCell ref="A37:D37"/>
    <mergeCell ref="A38:D38"/>
    <mergeCell ref="A33:D33"/>
    <mergeCell ref="A27:D27"/>
    <mergeCell ref="A28:D28"/>
    <mergeCell ref="A29:D29"/>
    <mergeCell ref="A30:D30"/>
    <mergeCell ref="A23:D23"/>
    <mergeCell ref="A24:D24"/>
    <mergeCell ref="A25:D25"/>
    <mergeCell ref="A26:D26"/>
    <mergeCell ref="A14:D14"/>
    <mergeCell ref="A15:D15"/>
    <mergeCell ref="A16:D16"/>
    <mergeCell ref="A17:D17"/>
    <mergeCell ref="A18:D18"/>
    <mergeCell ref="C43:D43"/>
    <mergeCell ref="C44:D44"/>
    <mergeCell ref="A13:D13"/>
    <mergeCell ref="K1:N1"/>
    <mergeCell ref="A2:C2"/>
    <mergeCell ref="K2:N2"/>
    <mergeCell ref="A3:C3"/>
    <mergeCell ref="K3:N3"/>
    <mergeCell ref="A4:C4"/>
    <mergeCell ref="A5:C5"/>
    <mergeCell ref="A6:C6"/>
    <mergeCell ref="A7:C7"/>
    <mergeCell ref="H7:N7"/>
    <mergeCell ref="C12:D12"/>
    <mergeCell ref="H32:N32"/>
    <mergeCell ref="A19:D19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86198-732F-420B-9141-D88E5FE9843C}">
  <sheetPr codeName="Sheet9">
    <tabColor rgb="FF0070C0"/>
  </sheetPr>
  <dimension ref="A1:AC48"/>
  <sheetViews>
    <sheetView showGridLines="0" view="pageLayout" topLeftCell="E4" zoomScale="80" zoomScaleNormal="90" zoomScalePageLayoutView="80" workbookViewId="0">
      <selection activeCell="K12" sqref="K12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434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434"/>
      <c r="G1" s="434"/>
      <c r="I1" s="221"/>
      <c r="J1" s="220"/>
      <c r="K1" s="973"/>
      <c r="L1" s="973"/>
      <c r="M1" s="973"/>
      <c r="N1" s="973"/>
    </row>
    <row r="2" spans="1:24" ht="14.25" customHeight="1" x14ac:dyDescent="0.25">
      <c r="A2" s="974" t="s">
        <v>91</v>
      </c>
      <c r="B2" s="974"/>
      <c r="C2" s="974"/>
      <c r="D2" s="456" t="s">
        <v>344</v>
      </c>
      <c r="E2" s="457"/>
      <c r="F2" s="457"/>
      <c r="G2" s="206"/>
      <c r="H2" s="214"/>
      <c r="I2" s="215"/>
      <c r="J2" s="214"/>
      <c r="K2" s="975" t="s">
        <v>102</v>
      </c>
      <c r="L2" s="975"/>
      <c r="M2" s="975"/>
      <c r="N2" s="975"/>
    </row>
    <row r="3" spans="1:24" ht="17.25" customHeight="1" x14ac:dyDescent="0.25">
      <c r="A3" s="976" t="s">
        <v>90</v>
      </c>
      <c r="B3" s="977"/>
      <c r="C3" s="977"/>
      <c r="D3" s="446" t="s">
        <v>120</v>
      </c>
      <c r="E3" s="380"/>
      <c r="F3" s="380"/>
      <c r="G3" s="395"/>
      <c r="H3" s="396"/>
      <c r="I3" s="219"/>
      <c r="J3" s="214"/>
      <c r="K3" s="978">
        <v>43889</v>
      </c>
      <c r="L3" s="979"/>
      <c r="M3" s="979"/>
      <c r="N3" s="979"/>
    </row>
    <row r="4" spans="1:24" ht="14.25" customHeight="1" x14ac:dyDescent="0.25">
      <c r="A4" s="976" t="s">
        <v>92</v>
      </c>
      <c r="B4" s="976"/>
      <c r="C4" s="976"/>
      <c r="D4" s="381"/>
      <c r="E4" s="382"/>
      <c r="F4" s="382"/>
      <c r="G4" s="397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6" t="s">
        <v>93</v>
      </c>
      <c r="B5" s="976"/>
      <c r="C5" s="976"/>
      <c r="D5" s="383"/>
      <c r="E5" s="382"/>
      <c r="F5" s="382"/>
      <c r="G5" s="397"/>
      <c r="H5" s="214"/>
      <c r="I5" s="214"/>
      <c r="J5" s="214"/>
      <c r="K5" s="215"/>
      <c r="L5" s="214"/>
      <c r="M5" s="351"/>
      <c r="N5" s="352"/>
    </row>
    <row r="6" spans="1:24" ht="14.25" customHeight="1" x14ac:dyDescent="0.25">
      <c r="A6" s="976" t="s">
        <v>95</v>
      </c>
      <c r="B6" s="977"/>
      <c r="C6" s="977"/>
      <c r="D6" s="417"/>
      <c r="E6" s="384"/>
      <c r="F6" s="384"/>
      <c r="G6" s="395"/>
      <c r="H6" s="420"/>
      <c r="I6" s="420"/>
      <c r="J6" s="420"/>
      <c r="K6" s="420"/>
      <c r="L6" s="420"/>
      <c r="M6" s="420"/>
      <c r="N6" s="420"/>
    </row>
    <row r="7" spans="1:24" ht="14.25" customHeight="1" x14ac:dyDescent="0.25">
      <c r="A7" s="976" t="s">
        <v>94</v>
      </c>
      <c r="B7" s="976"/>
      <c r="C7" s="976"/>
      <c r="D7" s="449" t="s">
        <v>118</v>
      </c>
      <c r="E7" s="449"/>
      <c r="F7" s="449"/>
      <c r="G7" s="214"/>
      <c r="H7" s="980"/>
      <c r="I7" s="981"/>
      <c r="J7" s="981"/>
      <c r="K7" s="981"/>
      <c r="L7" s="981"/>
      <c r="M7" s="981"/>
      <c r="N7" s="981"/>
    </row>
    <row r="8" spans="1:24" ht="14.25" customHeight="1" x14ac:dyDescent="0.25">
      <c r="A8" s="422"/>
      <c r="B8" s="422"/>
      <c r="C8" s="422"/>
      <c r="D8" s="214"/>
      <c r="E8" s="214"/>
      <c r="F8" s="214"/>
      <c r="G8" s="214"/>
      <c r="H8" s="420"/>
      <c r="I8" s="421"/>
      <c r="J8" s="421"/>
      <c r="K8" s="421"/>
      <c r="L8" s="421"/>
      <c r="M8" s="421"/>
      <c r="N8" s="421"/>
    </row>
    <row r="9" spans="1:24" ht="14.25" customHeight="1" x14ac:dyDescent="0.25">
      <c r="A9" s="422"/>
      <c r="B9" s="422"/>
      <c r="C9" s="422"/>
      <c r="D9" s="214"/>
      <c r="E9" s="214"/>
      <c r="F9" s="214"/>
      <c r="G9" s="214"/>
      <c r="H9" s="420"/>
      <c r="I9" s="421"/>
      <c r="J9" s="421"/>
      <c r="K9" s="421"/>
      <c r="L9" s="421"/>
      <c r="M9" s="421"/>
      <c r="N9" s="421"/>
    </row>
    <row r="10" spans="1:24" ht="14.25" customHeight="1" thickBot="1" x14ac:dyDescent="0.25">
      <c r="G10" s="203"/>
      <c r="H10" s="373">
        <v>240</v>
      </c>
      <c r="I10" s="373">
        <v>180</v>
      </c>
      <c r="J10" s="300">
        <v>120</v>
      </c>
      <c r="K10" s="300">
        <v>81</v>
      </c>
      <c r="L10" s="300">
        <v>64</v>
      </c>
      <c r="M10" s="300">
        <v>32</v>
      </c>
      <c r="N10" s="300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492"/>
      <c r="I11" s="492"/>
      <c r="J11" s="492"/>
      <c r="K11" s="492"/>
      <c r="L11" s="492"/>
      <c r="M11" s="492"/>
      <c r="N11" s="420"/>
      <c r="R11" s="425"/>
      <c r="S11" s="425"/>
      <c r="T11" s="425"/>
      <c r="U11" s="425"/>
      <c r="V11" s="425"/>
      <c r="W11" s="425"/>
      <c r="X11" s="425"/>
    </row>
    <row r="12" spans="1:24" ht="52.5" customHeight="1" thickBot="1" x14ac:dyDescent="0.3">
      <c r="A12" s="200"/>
      <c r="B12" s="199"/>
      <c r="C12" s="982"/>
      <c r="D12" s="879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531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70" t="s">
        <v>64</v>
      </c>
      <c r="B13" s="971"/>
      <c r="C13" s="971"/>
      <c r="D13" s="972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ht="15" customHeight="1" x14ac:dyDescent="0.2">
      <c r="A14" s="964" t="s">
        <v>233</v>
      </c>
      <c r="B14" s="965"/>
      <c r="C14" s="965"/>
      <c r="D14" s="966"/>
      <c r="E14" s="303"/>
      <c r="F14" s="304">
        <f>SUM(H14*$H$10)+(I14*$I$10)+(J14*$J$10)+(K14*$K$10)+(L14*$L$10)+(M14*$M$10)+(N14*$N$10)</f>
        <v>120</v>
      </c>
      <c r="G14" s="305">
        <f>SUM(H14:N14)</f>
        <v>1</v>
      </c>
      <c r="H14" s="419"/>
      <c r="I14" s="307"/>
      <c r="J14" s="308">
        <v>1</v>
      </c>
      <c r="K14" s="307"/>
      <c r="L14" s="308"/>
      <c r="M14" s="308"/>
      <c r="N14" s="309"/>
      <c r="P14" s="63"/>
      <c r="Q14" s="160"/>
      <c r="R14" s="162"/>
      <c r="S14" s="160"/>
      <c r="T14" s="160"/>
      <c r="U14" s="160"/>
      <c r="V14" s="161"/>
      <c r="W14" s="160"/>
    </row>
    <row r="15" spans="1:24" ht="15" customHeight="1" x14ac:dyDescent="0.2">
      <c r="A15" s="658" t="s">
        <v>239</v>
      </c>
      <c r="B15" s="659"/>
      <c r="C15" s="659"/>
      <c r="D15" s="660"/>
      <c r="E15" s="303"/>
      <c r="F15" s="304">
        <f>SUM(H15*$H$10)+(I15*$I$10)+(J15*$J$10)+(K15*$K$10)+(L15*$L$10)+(M15*$M$10)+(N15*$N$10)</f>
        <v>81</v>
      </c>
      <c r="G15" s="305">
        <f>SUM(H15:N15)</f>
        <v>1</v>
      </c>
      <c r="H15" s="500"/>
      <c r="I15" s="307"/>
      <c r="J15" s="548"/>
      <c r="K15" s="392">
        <v>1</v>
      </c>
      <c r="L15" s="548"/>
      <c r="M15" s="548"/>
      <c r="N15" s="309"/>
      <c r="P15" s="63"/>
      <c r="Q15" s="160"/>
      <c r="R15" s="162"/>
      <c r="S15" s="160"/>
      <c r="T15" s="160"/>
      <c r="U15" s="160"/>
      <c r="V15" s="161"/>
      <c r="W15" s="160"/>
    </row>
    <row r="16" spans="1:24" ht="15" customHeight="1" x14ac:dyDescent="0.2">
      <c r="A16" s="940"/>
      <c r="B16" s="941"/>
      <c r="C16" s="941"/>
      <c r="D16" s="942"/>
      <c r="E16" s="302"/>
      <c r="F16" s="304"/>
      <c r="G16" s="305"/>
      <c r="H16" s="311"/>
      <c r="I16" s="312"/>
      <c r="J16" s="307"/>
      <c r="K16" s="312"/>
      <c r="L16" s="423"/>
      <c r="M16" s="423"/>
      <c r="N16" s="314"/>
      <c r="P16" s="63"/>
      <c r="Q16" s="160"/>
      <c r="R16" s="162"/>
      <c r="S16" s="160"/>
      <c r="T16" s="160"/>
      <c r="U16" s="160"/>
      <c r="V16" s="161"/>
      <c r="W16" s="160"/>
    </row>
    <row r="17" spans="1:29" ht="15" customHeight="1" x14ac:dyDescent="0.25">
      <c r="A17" s="428" t="s">
        <v>113</v>
      </c>
      <c r="B17" s="429"/>
      <c r="C17" s="429"/>
      <c r="D17" s="429"/>
      <c r="E17" s="430"/>
      <c r="F17" s="372"/>
      <c r="G17" s="315">
        <f>SUM(G14:G15)</f>
        <v>2</v>
      </c>
      <c r="H17" s="943"/>
      <c r="I17" s="944"/>
      <c r="J17" s="944"/>
      <c r="K17" s="944"/>
      <c r="L17" s="944"/>
      <c r="M17" s="944"/>
      <c r="N17" s="945"/>
      <c r="P17" s="63"/>
      <c r="Q17" s="160"/>
      <c r="R17" s="162"/>
      <c r="S17" s="160"/>
      <c r="T17" s="160"/>
      <c r="U17" s="160"/>
      <c r="V17" s="161"/>
      <c r="W17" s="160"/>
    </row>
    <row r="18" spans="1:29" ht="15" customHeight="1" x14ac:dyDescent="0.25">
      <c r="A18" s="946" t="s">
        <v>8</v>
      </c>
      <c r="B18" s="947"/>
      <c r="C18" s="947"/>
      <c r="D18" s="948"/>
      <c r="E18" s="120">
        <f>SUM(F18*$E$12)</f>
        <v>291.45</v>
      </c>
      <c r="F18" s="136">
        <f>SUM(H18*$H$10)+(I18*$I$10)+(J18*$J$10)+(K18*$K$10)+(L18*$L$10)+(M18*$M$10)+(N18*$N$10)</f>
        <v>201</v>
      </c>
      <c r="G18" s="135">
        <f>SUM(H18:N18)</f>
        <v>2</v>
      </c>
      <c r="H18" s="157">
        <f t="shared" ref="H18:N18" si="0">SUM(H14:H17)</f>
        <v>0</v>
      </c>
      <c r="I18" s="157">
        <f t="shared" si="0"/>
        <v>0</v>
      </c>
      <c r="J18" s="157">
        <f t="shared" si="0"/>
        <v>1</v>
      </c>
      <c r="K18" s="157">
        <f t="shared" si="0"/>
        <v>1</v>
      </c>
      <c r="L18" s="157">
        <f t="shared" si="0"/>
        <v>0</v>
      </c>
      <c r="M18" s="157">
        <f t="shared" si="0"/>
        <v>0</v>
      </c>
      <c r="N18" s="157">
        <f t="shared" si="0"/>
        <v>0</v>
      </c>
      <c r="Q18" s="140"/>
    </row>
    <row r="19" spans="1:29" ht="15" customHeight="1" x14ac:dyDescent="0.25">
      <c r="A19" s="949"/>
      <c r="B19" s="950"/>
      <c r="C19" s="950"/>
      <c r="D19" s="950"/>
      <c r="E19" s="155"/>
      <c r="F19" s="154"/>
      <c r="G19" s="154"/>
      <c r="H19" s="154"/>
      <c r="I19" s="154"/>
      <c r="J19" s="154"/>
      <c r="K19" s="154"/>
      <c r="L19" s="424"/>
      <c r="M19" s="424"/>
      <c r="N19" s="152"/>
      <c r="P19" s="63"/>
      <c r="Q19" s="151"/>
      <c r="R19" s="150"/>
      <c r="S19" s="150"/>
      <c r="T19" s="150"/>
    </row>
    <row r="20" spans="1:29" ht="15" customHeight="1" x14ac:dyDescent="0.25">
      <c r="A20" s="951" t="s">
        <v>104</v>
      </c>
      <c r="B20" s="952"/>
      <c r="C20" s="952"/>
      <c r="D20" s="953"/>
      <c r="E20" s="388">
        <f>SUM(F20*$E$12)</f>
        <v>174</v>
      </c>
      <c r="F20" s="389">
        <f>SUM(H20*$H$10)+(I20*$I$10)+(J20*$J$10)+(K20*$K$10)+(L20*$L$10)+(M20*$M$10)+(N20*$N$10)</f>
        <v>120</v>
      </c>
      <c r="G20" s="390">
        <f>SUM(H20:N20)</f>
        <v>1</v>
      </c>
      <c r="H20" s="391"/>
      <c r="I20" s="392"/>
      <c r="J20" s="392">
        <v>1</v>
      </c>
      <c r="K20" s="392"/>
      <c r="L20" s="393"/>
      <c r="M20" s="393"/>
      <c r="N20" s="394"/>
      <c r="P20" s="149"/>
    </row>
    <row r="21" spans="1:29" ht="15" customHeight="1" x14ac:dyDescent="0.25">
      <c r="A21" s="951"/>
      <c r="B21" s="952"/>
      <c r="C21" s="952"/>
      <c r="D21" s="953"/>
      <c r="E21" s="388"/>
      <c r="F21" s="389"/>
      <c r="G21" s="390"/>
      <c r="H21" s="391"/>
      <c r="I21" s="392"/>
      <c r="J21" s="392"/>
      <c r="K21" s="392"/>
      <c r="L21" s="393"/>
      <c r="M21" s="393"/>
      <c r="N21" s="394"/>
      <c r="P21" s="63"/>
      <c r="Q21" s="140"/>
    </row>
    <row r="22" spans="1:29" ht="15" customHeight="1" x14ac:dyDescent="0.25">
      <c r="A22" s="946" t="s">
        <v>59</v>
      </c>
      <c r="B22" s="947"/>
      <c r="C22" s="947"/>
      <c r="D22" s="948"/>
      <c r="E22" s="120">
        <f>SUM(F22*$E$12)</f>
        <v>174</v>
      </c>
      <c r="F22" s="136">
        <f>SUM(H22*$H$10)+(I22*$I$10)+(J22*$J$10)+(K22*$K$10)+(L22*$L$10)+(M22*$M$10)+(N22*$N$10)</f>
        <v>120</v>
      </c>
      <c r="G22" s="135">
        <f t="shared" ref="G22:N22" si="1">SUM(G20:G21)</f>
        <v>1</v>
      </c>
      <c r="H22" s="135">
        <f t="shared" si="1"/>
        <v>0</v>
      </c>
      <c r="I22" s="135">
        <f t="shared" si="1"/>
        <v>0</v>
      </c>
      <c r="J22" s="135">
        <f t="shared" si="1"/>
        <v>1</v>
      </c>
      <c r="K22" s="135">
        <f t="shared" si="1"/>
        <v>0</v>
      </c>
      <c r="L22" s="135">
        <f t="shared" si="1"/>
        <v>0</v>
      </c>
      <c r="M22" s="135">
        <f t="shared" si="1"/>
        <v>0</v>
      </c>
      <c r="N22" s="135">
        <f t="shared" si="1"/>
        <v>0</v>
      </c>
    </row>
    <row r="23" spans="1:29" ht="15" customHeight="1" x14ac:dyDescent="0.25">
      <c r="A23" s="954"/>
      <c r="B23" s="955"/>
      <c r="C23" s="955"/>
      <c r="D23" s="955"/>
      <c r="E23" s="130"/>
      <c r="F23" s="129"/>
      <c r="G23" s="127"/>
      <c r="H23" s="128"/>
      <c r="I23" s="127"/>
      <c r="J23" s="127"/>
      <c r="K23" s="127"/>
      <c r="L23" s="126"/>
      <c r="M23" s="126"/>
      <c r="N23" s="125"/>
    </row>
    <row r="24" spans="1:29" ht="15" customHeight="1" thickBot="1" x14ac:dyDescent="0.3">
      <c r="A24" s="956" t="s">
        <v>24</v>
      </c>
      <c r="B24" s="957"/>
      <c r="C24" s="957"/>
      <c r="D24" s="958"/>
      <c r="E24" s="120">
        <f t="shared" ref="E24:N24" si="2">SUM(E18+E22)</f>
        <v>465.45</v>
      </c>
      <c r="F24" s="120">
        <f t="shared" si="2"/>
        <v>321</v>
      </c>
      <c r="G24" s="120">
        <f t="shared" si="2"/>
        <v>3</v>
      </c>
      <c r="H24" s="120">
        <f t="shared" si="2"/>
        <v>0</v>
      </c>
      <c r="I24" s="120">
        <f t="shared" si="2"/>
        <v>0</v>
      </c>
      <c r="J24" s="120">
        <f t="shared" si="2"/>
        <v>2</v>
      </c>
      <c r="K24" s="120">
        <f t="shared" si="2"/>
        <v>1</v>
      </c>
      <c r="L24" s="120">
        <f t="shared" si="2"/>
        <v>0</v>
      </c>
      <c r="M24" s="120">
        <f t="shared" si="2"/>
        <v>0</v>
      </c>
      <c r="N24" s="120">
        <f t="shared" si="2"/>
        <v>0</v>
      </c>
    </row>
    <row r="25" spans="1:29" ht="13.5" hidden="1" thickBot="1" x14ac:dyDescent="0.25">
      <c r="A25" s="357"/>
      <c r="B25" s="358"/>
      <c r="C25" s="118" t="s">
        <v>9</v>
      </c>
      <c r="D25" s="117"/>
      <c r="E25" s="117"/>
      <c r="F25" s="117"/>
      <c r="G25" s="116" t="e">
        <f>#REF!+#REF!</f>
        <v>#REF!</v>
      </c>
      <c r="H25" s="115"/>
      <c r="I25" s="115"/>
      <c r="J25" s="115"/>
      <c r="K25" s="115"/>
      <c r="L25" s="115"/>
      <c r="M25" s="115"/>
      <c r="N25" s="114"/>
    </row>
    <row r="26" spans="1:29" ht="13.5" hidden="1" thickBot="1" x14ac:dyDescent="0.25">
      <c r="A26" s="113"/>
      <c r="B26" s="112"/>
      <c r="C26" s="111" t="s">
        <v>10</v>
      </c>
      <c r="D26" s="110"/>
      <c r="E26" s="110"/>
      <c r="F26" s="110"/>
      <c r="G26" s="109"/>
      <c r="H26" s="108" t="e">
        <f>(#REF!+#REF!)*100</f>
        <v>#REF!</v>
      </c>
      <c r="I26" s="108" t="e">
        <f>(#REF!+#REF!)*100</f>
        <v>#REF!</v>
      </c>
      <c r="J26" s="108" t="e">
        <f>(#REF!+#REF!)*100</f>
        <v>#REF!</v>
      </c>
      <c r="K26" s="108" t="e">
        <f>(#REF!+#REF!)*168</f>
        <v>#REF!</v>
      </c>
      <c r="L26" s="108" t="e">
        <f>(#REF!+#REF!)*48</f>
        <v>#REF!</v>
      </c>
      <c r="M26" s="107" t="e">
        <f>(#REF!+#REF!)*36</f>
        <v>#REF!</v>
      </c>
      <c r="N26" s="106" t="e">
        <f>(#REF!+#REF!)*36</f>
        <v>#REF!</v>
      </c>
    </row>
    <row r="27" spans="1:29" ht="58.5" customHeight="1" thickTop="1" x14ac:dyDescent="0.25">
      <c r="A27" s="105" t="s">
        <v>11</v>
      </c>
      <c r="B27" s="104" t="s">
        <v>12</v>
      </c>
      <c r="C27" s="103" t="s">
        <v>13</v>
      </c>
      <c r="D27" s="101"/>
      <c r="E27" s="101"/>
      <c r="F27" s="101"/>
      <c r="G27" s="101"/>
      <c r="H27" s="102" t="s">
        <v>3</v>
      </c>
      <c r="I27" s="101"/>
      <c r="J27" s="100"/>
      <c r="K27" s="100"/>
      <c r="L27" s="100"/>
      <c r="M27" s="99" t="s">
        <v>15</v>
      </c>
      <c r="N27" s="98" t="s">
        <v>16</v>
      </c>
      <c r="P27" s="59"/>
      <c r="Q27" s="59"/>
      <c r="R27" s="83"/>
      <c r="W27" s="83"/>
      <c r="X27" s="83"/>
      <c r="Y27" s="83"/>
      <c r="Z27" s="83"/>
      <c r="AA27" s="83"/>
      <c r="AB27" s="83"/>
      <c r="AC27" s="59"/>
    </row>
    <row r="28" spans="1:29" ht="15" customHeight="1" x14ac:dyDescent="0.2">
      <c r="A28" s="418"/>
      <c r="B28" s="308" t="s">
        <v>86</v>
      </c>
      <c r="C28" s="959" t="s">
        <v>198</v>
      </c>
      <c r="D28" s="942"/>
      <c r="E28" s="320">
        <f t="shared" ref="E28:E33" si="3">SUM(F28*$E$12)</f>
        <v>348</v>
      </c>
      <c r="F28" s="320">
        <f t="shared" ref="F28:F33" si="4">SUM(N28*M28)</f>
        <v>240</v>
      </c>
      <c r="G28" s="348"/>
      <c r="H28" s="321"/>
      <c r="I28" s="321"/>
      <c r="J28" s="320"/>
      <c r="K28" s="322"/>
      <c r="L28" s="319"/>
      <c r="M28" s="822">
        <v>2</v>
      </c>
      <c r="N28" s="633">
        <v>120</v>
      </c>
      <c r="P28" s="59"/>
      <c r="W28" s="97"/>
      <c r="X28" s="96"/>
      <c r="Y28" s="96"/>
      <c r="Z28" s="96"/>
      <c r="AA28" s="96"/>
      <c r="AB28" s="96"/>
      <c r="AC28" s="59"/>
    </row>
    <row r="29" spans="1:29" ht="15" customHeight="1" x14ac:dyDescent="0.2">
      <c r="A29" s="418"/>
      <c r="B29" s="308" t="s">
        <v>86</v>
      </c>
      <c r="C29" s="959" t="s">
        <v>107</v>
      </c>
      <c r="D29" s="942"/>
      <c r="E29" s="320">
        <f t="shared" si="3"/>
        <v>116</v>
      </c>
      <c r="F29" s="320">
        <f t="shared" si="4"/>
        <v>80</v>
      </c>
      <c r="G29" s="348"/>
      <c r="H29" s="324"/>
      <c r="I29" s="322"/>
      <c r="J29" s="325"/>
      <c r="K29" s="322"/>
      <c r="L29" s="319"/>
      <c r="M29" s="320">
        <v>1</v>
      </c>
      <c r="N29" s="553">
        <v>80</v>
      </c>
      <c r="P29" s="59"/>
      <c r="W29" s="97"/>
      <c r="X29" s="96"/>
      <c r="Y29" s="96"/>
      <c r="Z29" s="96"/>
      <c r="AA29" s="96"/>
      <c r="AB29" s="96"/>
      <c r="AC29" s="59"/>
    </row>
    <row r="30" spans="1:29" ht="15" customHeight="1" x14ac:dyDescent="0.2">
      <c r="A30" s="418"/>
      <c r="B30" s="308"/>
      <c r="C30" s="960"/>
      <c r="D30" s="953"/>
      <c r="E30" s="320">
        <f t="shared" si="3"/>
        <v>0</v>
      </c>
      <c r="F30" s="320">
        <f t="shared" si="4"/>
        <v>0</v>
      </c>
      <c r="G30" s="348"/>
      <c r="H30" s="324"/>
      <c r="I30" s="322"/>
      <c r="J30" s="325"/>
      <c r="K30" s="322"/>
      <c r="L30" s="319"/>
      <c r="M30" s="326"/>
      <c r="N30" s="327"/>
      <c r="P30" s="59"/>
      <c r="W30" s="97"/>
      <c r="X30" s="96"/>
      <c r="Y30" s="96"/>
      <c r="Z30" s="96"/>
      <c r="AA30" s="96"/>
      <c r="AB30" s="96"/>
      <c r="AC30" s="59"/>
    </row>
    <row r="31" spans="1:29" ht="15" customHeight="1" x14ac:dyDescent="0.2">
      <c r="A31" s="418"/>
      <c r="B31" s="308"/>
      <c r="C31" s="318"/>
      <c r="D31" s="319"/>
      <c r="E31" s="320">
        <f t="shared" si="3"/>
        <v>0</v>
      </c>
      <c r="F31" s="320">
        <f t="shared" si="4"/>
        <v>0</v>
      </c>
      <c r="G31" s="348"/>
      <c r="H31" s="321"/>
      <c r="I31" s="321"/>
      <c r="J31" s="320"/>
      <c r="K31" s="322"/>
      <c r="L31" s="319"/>
      <c r="M31" s="320"/>
      <c r="N31" s="323"/>
      <c r="P31" s="59"/>
      <c r="W31" s="97"/>
      <c r="X31" s="96"/>
      <c r="Y31" s="96"/>
      <c r="Z31" s="96"/>
      <c r="AA31" s="96"/>
      <c r="AB31" s="96"/>
      <c r="AC31" s="59"/>
    </row>
    <row r="32" spans="1:29" ht="15" customHeight="1" x14ac:dyDescent="0.2">
      <c r="A32" s="317"/>
      <c r="B32" s="307"/>
      <c r="C32" s="318"/>
      <c r="D32" s="319"/>
      <c r="E32" s="320">
        <f t="shared" si="3"/>
        <v>0</v>
      </c>
      <c r="F32" s="320">
        <f t="shared" si="4"/>
        <v>0</v>
      </c>
      <c r="G32" s="348"/>
      <c r="H32" s="321"/>
      <c r="I32" s="321"/>
      <c r="J32" s="320"/>
      <c r="K32" s="322"/>
      <c r="L32" s="319"/>
      <c r="M32" s="320"/>
      <c r="N32" s="323"/>
      <c r="P32" s="59"/>
      <c r="W32" s="83"/>
      <c r="X32" s="83"/>
      <c r="Y32" s="83"/>
      <c r="Z32" s="83"/>
      <c r="AA32" s="83"/>
      <c r="AB32" s="60"/>
      <c r="AC32" s="59"/>
    </row>
    <row r="33" spans="1:29" ht="15" customHeight="1" x14ac:dyDescent="0.2">
      <c r="A33" s="317"/>
      <c r="B33" s="307"/>
      <c r="C33" s="318"/>
      <c r="D33" s="319"/>
      <c r="E33" s="320">
        <f t="shared" si="3"/>
        <v>0</v>
      </c>
      <c r="F33" s="320">
        <f t="shared" si="4"/>
        <v>0</v>
      </c>
      <c r="G33" s="348"/>
      <c r="H33" s="324"/>
      <c r="I33" s="322"/>
      <c r="J33" s="325"/>
      <c r="K33" s="322"/>
      <c r="L33" s="319"/>
      <c r="M33" s="320"/>
      <c r="N33" s="328"/>
      <c r="P33" s="59"/>
      <c r="W33" s="83"/>
      <c r="X33" s="83"/>
      <c r="Y33" s="83"/>
      <c r="Z33" s="83"/>
      <c r="AA33" s="83"/>
      <c r="AB33" s="60"/>
      <c r="AC33" s="59"/>
    </row>
    <row r="34" spans="1:29" ht="15" customHeight="1" x14ac:dyDescent="0.2">
      <c r="A34" s="418"/>
      <c r="B34" s="308"/>
      <c r="C34" s="348"/>
      <c r="D34" s="349"/>
      <c r="E34" s="320"/>
      <c r="F34" s="320"/>
      <c r="G34" s="320"/>
      <c r="H34" s="324"/>
      <c r="I34" s="322"/>
      <c r="J34" s="325"/>
      <c r="K34" s="322"/>
      <c r="L34" s="320"/>
      <c r="M34" s="320"/>
      <c r="N34" s="323"/>
      <c r="P34" s="59"/>
      <c r="W34" s="74"/>
      <c r="X34" s="74"/>
      <c r="Y34" s="74"/>
      <c r="Z34" s="63"/>
      <c r="AA34" s="74"/>
      <c r="AB34" s="74"/>
      <c r="AC34" s="59"/>
    </row>
    <row r="35" spans="1:29" ht="15" customHeight="1" x14ac:dyDescent="0.25">
      <c r="A35" s="418"/>
      <c r="B35" s="308"/>
      <c r="C35" s="938" t="s">
        <v>305</v>
      </c>
      <c r="D35" s="939"/>
      <c r="E35" s="320">
        <f>SUM(E28:E33)</f>
        <v>464</v>
      </c>
      <c r="F35" s="320">
        <f>SUM(F28:F33)</f>
        <v>320</v>
      </c>
      <c r="G35" s="320"/>
      <c r="H35" s="320"/>
      <c r="I35" s="320"/>
      <c r="J35" s="320"/>
      <c r="K35" s="320"/>
      <c r="L35" s="320"/>
      <c r="M35" s="320"/>
      <c r="N35" s="331"/>
      <c r="P35" s="59"/>
      <c r="Q35" s="63"/>
      <c r="R35" s="63"/>
      <c r="W35" s="60"/>
      <c r="X35" s="60"/>
      <c r="Y35" s="60"/>
      <c r="Z35" s="60"/>
      <c r="AA35" s="60"/>
      <c r="AB35" s="60"/>
      <c r="AC35" s="59"/>
    </row>
    <row r="36" spans="1:29" ht="15" customHeight="1" thickBot="1" x14ac:dyDescent="0.3">
      <c r="A36" s="333"/>
      <c r="B36" s="332"/>
      <c r="C36" s="916"/>
      <c r="D36" s="917"/>
      <c r="E36" s="917"/>
      <c r="F36" s="917"/>
      <c r="G36" s="918"/>
      <c r="H36" s="334"/>
      <c r="I36" s="334"/>
      <c r="J36" s="334"/>
      <c r="K36" s="334"/>
      <c r="L36" s="334"/>
      <c r="M36" s="334"/>
      <c r="N36" s="335"/>
      <c r="P36" s="59"/>
      <c r="Q36" s="63"/>
      <c r="R36" s="63"/>
      <c r="W36" s="60"/>
      <c r="X36" s="60"/>
      <c r="Y36" s="60"/>
      <c r="Z36" s="60"/>
      <c r="AA36" s="60"/>
      <c r="AB36" s="60"/>
      <c r="AC36" s="59"/>
    </row>
    <row r="37" spans="1:29" ht="15" customHeight="1" x14ac:dyDescent="0.25">
      <c r="A37" s="333"/>
      <c r="B37" s="332"/>
      <c r="C37" s="919" t="s">
        <v>18</v>
      </c>
      <c r="D37" s="920"/>
      <c r="E37" s="581">
        <f>SUM(E18+E35)</f>
        <v>755.45</v>
      </c>
      <c r="F37" s="581">
        <f>SUM(F18+F35)</f>
        <v>521</v>
      </c>
      <c r="G37" s="581">
        <f>SUM(G18+G35)</f>
        <v>2</v>
      </c>
      <c r="H37" s="334"/>
      <c r="I37" s="334"/>
      <c r="J37" s="334"/>
      <c r="K37" s="334"/>
      <c r="L37" s="334"/>
      <c r="M37" s="334"/>
      <c r="N37" s="335"/>
      <c r="P37" s="59"/>
      <c r="Q37" s="63"/>
      <c r="R37" s="63"/>
      <c r="W37" s="60"/>
      <c r="X37" s="60"/>
      <c r="Y37" s="60"/>
      <c r="Z37" s="60"/>
      <c r="AA37" s="60"/>
      <c r="AB37" s="60"/>
      <c r="AC37" s="59"/>
    </row>
    <row r="38" spans="1:29" ht="15" customHeight="1" thickBot="1" x14ac:dyDescent="0.3">
      <c r="A38" s="333"/>
      <c r="B38" s="332"/>
      <c r="C38" s="921" t="s">
        <v>112</v>
      </c>
      <c r="D38" s="922"/>
      <c r="E38" s="583">
        <f>SUM(E18+E20+E35)</f>
        <v>929.45</v>
      </c>
      <c r="F38" s="583">
        <f>SUM(F18+F20+F35)</f>
        <v>641</v>
      </c>
      <c r="G38" s="583">
        <f>SUM(G18+G20+G35)</f>
        <v>3</v>
      </c>
      <c r="H38" s="334"/>
      <c r="I38" s="334"/>
      <c r="J38" s="334"/>
      <c r="K38" s="334"/>
      <c r="L38" s="334"/>
      <c r="M38" s="334"/>
      <c r="N38" s="335"/>
      <c r="P38" s="59"/>
      <c r="Q38" s="63"/>
      <c r="R38" s="63"/>
      <c r="S38" s="63"/>
      <c r="T38" s="62"/>
      <c r="U38" s="61"/>
      <c r="V38" s="60"/>
      <c r="W38" s="60"/>
      <c r="X38" s="60"/>
      <c r="Y38" s="60"/>
      <c r="Z38" s="60"/>
      <c r="AA38" s="60"/>
      <c r="AB38" s="60"/>
      <c r="AC38" s="59"/>
    </row>
    <row r="39" spans="1:29" ht="15" customHeight="1" x14ac:dyDescent="0.25">
      <c r="A39" s="333"/>
      <c r="B39" s="332"/>
      <c r="C39" s="999"/>
      <c r="D39" s="1000"/>
      <c r="E39" s="1000"/>
      <c r="F39" s="1000"/>
      <c r="G39" s="1001"/>
      <c r="H39" s="334"/>
      <c r="I39" s="334"/>
      <c r="J39" s="334"/>
      <c r="K39" s="334"/>
      <c r="L39" s="334"/>
      <c r="M39" s="334"/>
      <c r="N39" s="335"/>
      <c r="P39" s="59"/>
      <c r="Q39" s="63"/>
      <c r="R39" s="63"/>
      <c r="S39" s="63"/>
      <c r="T39" s="62"/>
      <c r="U39" s="61"/>
      <c r="V39" s="60"/>
      <c r="W39" s="60"/>
      <c r="X39" s="60"/>
      <c r="Y39" s="60"/>
      <c r="Z39" s="60"/>
      <c r="AA39" s="60"/>
      <c r="AB39" s="60"/>
      <c r="AC39" s="59"/>
    </row>
    <row r="40" spans="1:29" ht="15" customHeight="1" x14ac:dyDescent="0.2">
      <c r="A40" s="926" t="s">
        <v>20</v>
      </c>
      <c r="B40" s="927"/>
      <c r="C40" s="927"/>
      <c r="D40" s="927"/>
      <c r="E40" s="927"/>
      <c r="F40" s="927"/>
      <c r="G40" s="927"/>
      <c r="H40" s="927"/>
      <c r="I40" s="927"/>
      <c r="J40" s="927"/>
      <c r="K40" s="927"/>
      <c r="L40" s="927"/>
      <c r="M40" s="927"/>
      <c r="N40" s="928"/>
    </row>
    <row r="41" spans="1:29" ht="15" customHeight="1" x14ac:dyDescent="0.2">
      <c r="A41" s="929"/>
      <c r="B41" s="930"/>
      <c r="C41" s="930"/>
      <c r="D41" s="930"/>
      <c r="E41" s="930"/>
      <c r="F41" s="930"/>
      <c r="G41" s="930"/>
      <c r="H41" s="930"/>
      <c r="I41" s="930"/>
      <c r="J41" s="930"/>
      <c r="K41" s="930"/>
      <c r="L41" s="930"/>
      <c r="M41" s="930"/>
      <c r="N41" s="931"/>
    </row>
    <row r="42" spans="1:29" ht="15" customHeight="1" x14ac:dyDescent="0.2">
      <c r="A42" s="932" t="s">
        <v>234</v>
      </c>
      <c r="B42" s="933"/>
      <c r="C42" s="933"/>
      <c r="D42" s="933"/>
      <c r="E42" s="933"/>
      <c r="F42" s="933"/>
      <c r="G42" s="933"/>
      <c r="H42" s="933"/>
      <c r="I42" s="933"/>
      <c r="J42" s="933"/>
      <c r="K42" s="933"/>
      <c r="L42" s="933"/>
      <c r="M42" s="933"/>
      <c r="N42" s="934"/>
    </row>
    <row r="43" spans="1:29" ht="15" customHeight="1" x14ac:dyDescent="0.2">
      <c r="A43" s="932" t="s">
        <v>408</v>
      </c>
      <c r="B43" s="933"/>
      <c r="C43" s="933"/>
      <c r="D43" s="933"/>
      <c r="E43" s="933"/>
      <c r="F43" s="933"/>
      <c r="G43" s="933"/>
      <c r="H43" s="933"/>
      <c r="I43" s="933"/>
      <c r="J43" s="933"/>
      <c r="K43" s="933"/>
      <c r="L43" s="933"/>
      <c r="M43" s="933"/>
      <c r="N43" s="934"/>
    </row>
    <row r="44" spans="1:29" ht="15" customHeight="1" x14ac:dyDescent="0.2">
      <c r="A44" s="932" t="s">
        <v>235</v>
      </c>
      <c r="B44" s="933"/>
      <c r="C44" s="933"/>
      <c r="D44" s="933"/>
      <c r="E44" s="933"/>
      <c r="F44" s="933"/>
      <c r="G44" s="933"/>
      <c r="H44" s="933"/>
      <c r="I44" s="933"/>
      <c r="J44" s="933"/>
      <c r="K44" s="933"/>
      <c r="L44" s="933"/>
      <c r="M44" s="933"/>
      <c r="N44" s="934"/>
    </row>
    <row r="45" spans="1:29" ht="15" customHeight="1" x14ac:dyDescent="0.2">
      <c r="A45" s="932" t="s">
        <v>237</v>
      </c>
      <c r="B45" s="933"/>
      <c r="C45" s="933"/>
      <c r="D45" s="933"/>
      <c r="E45" s="933"/>
      <c r="F45" s="933"/>
      <c r="G45" s="933"/>
      <c r="H45" s="933"/>
      <c r="I45" s="933"/>
      <c r="J45" s="933"/>
      <c r="K45" s="933"/>
      <c r="L45" s="933"/>
      <c r="M45" s="933"/>
      <c r="N45" s="934"/>
    </row>
    <row r="46" spans="1:29" ht="15" customHeight="1" x14ac:dyDescent="0.2">
      <c r="A46" s="932" t="s">
        <v>236</v>
      </c>
      <c r="B46" s="933"/>
      <c r="C46" s="933"/>
      <c r="D46" s="933"/>
      <c r="E46" s="933"/>
      <c r="F46" s="933"/>
      <c r="G46" s="933"/>
      <c r="H46" s="933"/>
      <c r="I46" s="933"/>
      <c r="J46" s="933"/>
      <c r="K46" s="933"/>
      <c r="L46" s="933"/>
      <c r="M46" s="933"/>
      <c r="N46" s="934"/>
    </row>
    <row r="47" spans="1:29" ht="15" customHeight="1" x14ac:dyDescent="0.2">
      <c r="A47" s="935" t="s">
        <v>238</v>
      </c>
      <c r="B47" s="936"/>
      <c r="C47" s="936"/>
      <c r="D47" s="936"/>
      <c r="E47" s="936"/>
      <c r="F47" s="936"/>
      <c r="G47" s="936"/>
      <c r="H47" s="936"/>
      <c r="I47" s="936"/>
      <c r="J47" s="936"/>
      <c r="K47" s="936"/>
      <c r="L47" s="936"/>
      <c r="M47" s="936"/>
      <c r="N47" s="937"/>
    </row>
    <row r="48" spans="1:29" ht="15" customHeight="1" thickBot="1" x14ac:dyDescent="0.25">
      <c r="A48" s="913"/>
      <c r="B48" s="914"/>
      <c r="C48" s="914"/>
      <c r="D48" s="914"/>
      <c r="E48" s="914"/>
      <c r="F48" s="914"/>
      <c r="G48" s="914"/>
      <c r="H48" s="914"/>
      <c r="I48" s="914"/>
      <c r="J48" s="914"/>
      <c r="K48" s="914"/>
      <c r="L48" s="914"/>
      <c r="M48" s="914"/>
      <c r="N48" s="915"/>
    </row>
  </sheetData>
  <mergeCells count="38">
    <mergeCell ref="A48:N48"/>
    <mergeCell ref="C35:D35"/>
    <mergeCell ref="C37:D37"/>
    <mergeCell ref="C38:D38"/>
    <mergeCell ref="A40:N41"/>
    <mergeCell ref="A42:N42"/>
    <mergeCell ref="A43:N43"/>
    <mergeCell ref="A44:N44"/>
    <mergeCell ref="A45:N45"/>
    <mergeCell ref="A46:N46"/>
    <mergeCell ref="A47:N47"/>
    <mergeCell ref="C36:G36"/>
    <mergeCell ref="C39:G39"/>
    <mergeCell ref="A18:D18"/>
    <mergeCell ref="A14:D14"/>
    <mergeCell ref="A24:D24"/>
    <mergeCell ref="A16:D16"/>
    <mergeCell ref="A19:D19"/>
    <mergeCell ref="A20:D20"/>
    <mergeCell ref="A21:D21"/>
    <mergeCell ref="A22:D22"/>
    <mergeCell ref="A23:D23"/>
    <mergeCell ref="C28:D28"/>
    <mergeCell ref="C29:D29"/>
    <mergeCell ref="C30:D30"/>
    <mergeCell ref="A13:D13"/>
    <mergeCell ref="K1:N1"/>
    <mergeCell ref="A2:C2"/>
    <mergeCell ref="K2:N2"/>
    <mergeCell ref="A3:C3"/>
    <mergeCell ref="K3:N3"/>
    <mergeCell ref="A4:C4"/>
    <mergeCell ref="A5:C5"/>
    <mergeCell ref="A6:C6"/>
    <mergeCell ref="A7:C7"/>
    <mergeCell ref="H7:N7"/>
    <mergeCell ref="C12:D12"/>
    <mergeCell ref="H17:N17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650AB-FD3D-4CC9-A577-5611BEC173DC}">
  <sheetPr codeName="Sheet16">
    <tabColor theme="5" tint="0.79998168889431442"/>
  </sheetPr>
  <dimension ref="A1:AC52"/>
  <sheetViews>
    <sheetView showGridLines="0" view="pageLayout" topLeftCell="E8" zoomScale="80" zoomScaleNormal="90" zoomScalePageLayoutView="80" workbookViewId="0">
      <selection activeCell="N33" sqref="N33:N35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434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434"/>
      <c r="G1" s="434"/>
      <c r="I1" s="221"/>
      <c r="J1" s="220"/>
      <c r="K1" s="973"/>
      <c r="L1" s="973"/>
      <c r="M1" s="973"/>
      <c r="N1" s="973"/>
    </row>
    <row r="2" spans="1:24" ht="14.25" customHeight="1" x14ac:dyDescent="0.25">
      <c r="A2" s="974" t="s">
        <v>91</v>
      </c>
      <c r="B2" s="974"/>
      <c r="C2" s="974"/>
      <c r="D2" s="460" t="s">
        <v>409</v>
      </c>
      <c r="E2" s="461"/>
      <c r="F2" s="461"/>
      <c r="G2" s="206"/>
      <c r="H2" s="214"/>
      <c r="I2" s="215"/>
      <c r="J2" s="214"/>
      <c r="K2" s="975" t="s">
        <v>102</v>
      </c>
      <c r="L2" s="975"/>
      <c r="M2" s="975"/>
      <c r="N2" s="975"/>
    </row>
    <row r="3" spans="1:24" ht="17.25" customHeight="1" x14ac:dyDescent="0.25">
      <c r="A3" s="976" t="s">
        <v>90</v>
      </c>
      <c r="B3" s="977"/>
      <c r="C3" s="977"/>
      <c r="D3" s="661"/>
      <c r="E3" s="380"/>
      <c r="F3" s="380"/>
      <c r="G3" s="395"/>
      <c r="H3" s="396"/>
      <c r="I3" s="219"/>
      <c r="J3" s="214"/>
      <c r="K3" s="978">
        <v>43889</v>
      </c>
      <c r="L3" s="979"/>
      <c r="M3" s="979"/>
      <c r="N3" s="979"/>
    </row>
    <row r="4" spans="1:24" ht="14.25" customHeight="1" x14ac:dyDescent="0.25">
      <c r="A4" s="976" t="s">
        <v>92</v>
      </c>
      <c r="B4" s="976"/>
      <c r="C4" s="976"/>
      <c r="D4" s="381"/>
      <c r="E4" s="382"/>
      <c r="F4" s="382"/>
      <c r="G4" s="397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6" t="s">
        <v>93</v>
      </c>
      <c r="B5" s="976"/>
      <c r="C5" s="976"/>
      <c r="D5" s="383"/>
      <c r="E5" s="382"/>
      <c r="F5" s="382"/>
      <c r="G5" s="397"/>
      <c r="H5" s="214"/>
      <c r="I5" s="214"/>
      <c r="J5" s="214"/>
      <c r="K5" s="215"/>
      <c r="L5" s="214"/>
      <c r="M5" s="351"/>
      <c r="N5" s="352"/>
    </row>
    <row r="6" spans="1:24" ht="14.25" customHeight="1" x14ac:dyDescent="0.25">
      <c r="A6" s="976" t="s">
        <v>95</v>
      </c>
      <c r="B6" s="977"/>
      <c r="C6" s="977"/>
      <c r="D6" s="417"/>
      <c r="E6" s="384"/>
      <c r="F6" s="384"/>
      <c r="G6" s="395"/>
      <c r="H6" s="420"/>
      <c r="I6" s="420"/>
      <c r="J6" s="420"/>
      <c r="K6" s="420"/>
      <c r="L6" s="420"/>
      <c r="M6" s="420"/>
      <c r="N6" s="420"/>
    </row>
    <row r="7" spans="1:24" ht="14.25" customHeight="1" x14ac:dyDescent="0.25">
      <c r="A7" s="976" t="s">
        <v>94</v>
      </c>
      <c r="B7" s="976"/>
      <c r="C7" s="976"/>
      <c r="D7" s="466" t="s">
        <v>121</v>
      </c>
      <c r="E7" s="466"/>
      <c r="F7" s="466"/>
      <c r="G7" s="214"/>
      <c r="H7" s="980"/>
      <c r="I7" s="981"/>
      <c r="J7" s="981"/>
      <c r="K7" s="981"/>
      <c r="L7" s="981"/>
      <c r="M7" s="981"/>
      <c r="N7" s="981"/>
    </row>
    <row r="8" spans="1:24" ht="14.25" customHeight="1" x14ac:dyDescent="0.25">
      <c r="A8" s="422"/>
      <c r="B8" s="422"/>
      <c r="C8" s="422"/>
      <c r="D8" s="214"/>
      <c r="E8" s="214"/>
      <c r="F8" s="214"/>
      <c r="G8" s="214"/>
      <c r="H8" s="420"/>
      <c r="I8" s="421"/>
      <c r="J8" s="421"/>
      <c r="K8" s="421"/>
      <c r="L8" s="421"/>
      <c r="M8" s="421"/>
      <c r="N8" s="421"/>
    </row>
    <row r="9" spans="1:24" ht="14.25" customHeight="1" x14ac:dyDescent="0.25">
      <c r="A9" s="422"/>
      <c r="B9" s="422"/>
      <c r="C9" s="422"/>
      <c r="D9" s="214"/>
      <c r="E9" s="214"/>
      <c r="F9" s="214"/>
      <c r="G9" s="214"/>
      <c r="H9" s="420"/>
      <c r="I9" s="421"/>
      <c r="J9" s="421"/>
      <c r="K9" s="421"/>
      <c r="L9" s="421"/>
      <c r="M9" s="421"/>
      <c r="N9" s="421"/>
    </row>
    <row r="10" spans="1:24" ht="14.25" customHeight="1" thickBot="1" x14ac:dyDescent="0.25">
      <c r="G10" s="203"/>
      <c r="H10" s="373">
        <v>240</v>
      </c>
      <c r="I10" s="373">
        <v>180</v>
      </c>
      <c r="J10" s="300">
        <v>120</v>
      </c>
      <c r="K10" s="300">
        <v>81</v>
      </c>
      <c r="L10" s="300">
        <v>64</v>
      </c>
      <c r="M10" s="300">
        <v>32</v>
      </c>
      <c r="N10" s="300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492"/>
      <c r="I11" s="492"/>
      <c r="J11" s="492"/>
      <c r="K11" s="492"/>
      <c r="L11" s="492"/>
      <c r="M11" s="492"/>
      <c r="N11" s="420"/>
      <c r="R11" s="425"/>
      <c r="S11" s="425"/>
      <c r="T11" s="425"/>
      <c r="U11" s="425"/>
      <c r="V11" s="425"/>
      <c r="W11" s="425"/>
      <c r="X11" s="425"/>
    </row>
    <row r="12" spans="1:24" ht="52.5" customHeight="1" thickBot="1" x14ac:dyDescent="0.3">
      <c r="A12" s="200"/>
      <c r="B12" s="199"/>
      <c r="C12" s="982"/>
      <c r="D12" s="879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531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70" t="s">
        <v>64</v>
      </c>
      <c r="B13" s="971"/>
      <c r="C13" s="971"/>
      <c r="D13" s="972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ht="15" customHeight="1" x14ac:dyDescent="0.2">
      <c r="A14" s="964" t="s">
        <v>410</v>
      </c>
      <c r="B14" s="965"/>
      <c r="C14" s="965"/>
      <c r="D14" s="966"/>
      <c r="E14" s="303"/>
      <c r="F14" s="304">
        <f t="shared" ref="F14:F19" si="0">SUM(H14*$H$10)+(I14*$I$10)+(J14*$J$10)+(K14*$K$10)+(L14*$L$10)+(M14*$M$10)+(N14*$N$10)</f>
        <v>180</v>
      </c>
      <c r="G14" s="305">
        <f t="shared" ref="G14:G20" si="1">SUM(H14:N14)</f>
        <v>1</v>
      </c>
      <c r="H14" s="419"/>
      <c r="I14" s="307">
        <v>1</v>
      </c>
      <c r="J14" s="308"/>
      <c r="K14" s="307"/>
      <c r="L14" s="308"/>
      <c r="M14" s="308"/>
      <c r="N14" s="309"/>
      <c r="P14" s="63"/>
      <c r="Q14" s="160"/>
      <c r="R14" s="162"/>
      <c r="S14" s="160"/>
      <c r="T14" s="160"/>
      <c r="U14" s="160"/>
      <c r="V14" s="161"/>
      <c r="W14" s="160"/>
    </row>
    <row r="15" spans="1:24" s="508" customFormat="1" ht="15" customHeight="1" x14ac:dyDescent="0.2">
      <c r="A15" s="967" t="s">
        <v>411</v>
      </c>
      <c r="B15" s="968"/>
      <c r="C15" s="968"/>
      <c r="D15" s="969"/>
      <c r="E15" s="513"/>
      <c r="F15" s="502">
        <f t="shared" si="0"/>
        <v>64</v>
      </c>
      <c r="G15" s="503">
        <f t="shared" si="1"/>
        <v>1</v>
      </c>
      <c r="H15" s="504"/>
      <c r="I15" s="505"/>
      <c r="J15" s="505"/>
      <c r="K15" s="505"/>
      <c r="L15" s="506">
        <v>1</v>
      </c>
      <c r="M15" s="506"/>
      <c r="N15" s="507"/>
      <c r="P15" s="509"/>
      <c r="Q15" s="510"/>
      <c r="R15" s="511"/>
      <c r="S15" s="510"/>
      <c r="T15" s="510"/>
      <c r="U15" s="510"/>
      <c r="V15" s="512"/>
      <c r="W15" s="510"/>
    </row>
    <row r="16" spans="1:24" s="522" customFormat="1" ht="15" customHeight="1" x14ac:dyDescent="0.2">
      <c r="A16" s="984" t="s">
        <v>412</v>
      </c>
      <c r="B16" s="985"/>
      <c r="C16" s="985"/>
      <c r="D16" s="986"/>
      <c r="E16" s="568"/>
      <c r="F16" s="515">
        <f t="shared" si="0"/>
        <v>120</v>
      </c>
      <c r="G16" s="516">
        <f t="shared" si="1"/>
        <v>1</v>
      </c>
      <c r="H16" s="529"/>
      <c r="I16" s="519"/>
      <c r="J16" s="519">
        <v>1</v>
      </c>
      <c r="K16" s="519"/>
      <c r="L16" s="530"/>
      <c r="M16" s="530"/>
      <c r="N16" s="531"/>
      <c r="P16" s="523"/>
      <c r="Q16" s="524"/>
      <c r="R16" s="525"/>
      <c r="S16" s="524"/>
      <c r="T16" s="524"/>
      <c r="U16" s="524"/>
      <c r="V16" s="526"/>
      <c r="W16" s="524"/>
    </row>
    <row r="17" spans="1:29" s="522" customFormat="1" ht="15" customHeight="1" x14ac:dyDescent="0.2">
      <c r="A17" s="984" t="s">
        <v>413</v>
      </c>
      <c r="B17" s="985"/>
      <c r="C17" s="985"/>
      <c r="D17" s="986"/>
      <c r="E17" s="514"/>
      <c r="F17" s="515">
        <f t="shared" si="0"/>
        <v>32</v>
      </c>
      <c r="G17" s="516">
        <f t="shared" si="1"/>
        <v>1</v>
      </c>
      <c r="H17" s="529"/>
      <c r="I17" s="519"/>
      <c r="J17" s="519"/>
      <c r="K17" s="519"/>
      <c r="L17" s="530"/>
      <c r="M17" s="530">
        <v>1</v>
      </c>
      <c r="N17" s="531"/>
      <c r="P17" s="523"/>
      <c r="Q17" s="524"/>
      <c r="R17" s="525"/>
      <c r="S17" s="524"/>
      <c r="T17" s="524"/>
      <c r="U17" s="524"/>
      <c r="V17" s="526"/>
      <c r="W17" s="524"/>
    </row>
    <row r="18" spans="1:29" s="522" customFormat="1" ht="15" customHeight="1" x14ac:dyDescent="0.2">
      <c r="A18" s="990" t="s">
        <v>414</v>
      </c>
      <c r="B18" s="991"/>
      <c r="C18" s="991"/>
      <c r="D18" s="992"/>
      <c r="E18" s="514"/>
      <c r="F18" s="515">
        <f t="shared" si="0"/>
        <v>32</v>
      </c>
      <c r="G18" s="516">
        <f t="shared" si="1"/>
        <v>1</v>
      </c>
      <c r="H18" s="529"/>
      <c r="I18" s="519"/>
      <c r="J18" s="519"/>
      <c r="K18" s="519"/>
      <c r="L18" s="530"/>
      <c r="M18" s="530">
        <v>1</v>
      </c>
      <c r="N18" s="531"/>
      <c r="P18" s="523"/>
      <c r="Q18" s="524"/>
      <c r="R18" s="525"/>
      <c r="S18" s="524"/>
      <c r="T18" s="524"/>
      <c r="U18" s="524"/>
      <c r="V18" s="526"/>
      <c r="W18" s="524"/>
    </row>
    <row r="19" spans="1:29" s="522" customFormat="1" ht="15" customHeight="1" x14ac:dyDescent="0.2">
      <c r="A19" s="990" t="s">
        <v>415</v>
      </c>
      <c r="B19" s="991"/>
      <c r="C19" s="991"/>
      <c r="D19" s="992"/>
      <c r="E19" s="514"/>
      <c r="F19" s="515">
        <f t="shared" si="0"/>
        <v>32</v>
      </c>
      <c r="G19" s="516">
        <f t="shared" si="1"/>
        <v>1</v>
      </c>
      <c r="H19" s="529"/>
      <c r="I19" s="519"/>
      <c r="J19" s="519"/>
      <c r="K19" s="519"/>
      <c r="L19" s="530"/>
      <c r="M19" s="530">
        <v>1</v>
      </c>
      <c r="N19" s="531"/>
      <c r="P19" s="523"/>
      <c r="Q19" s="524"/>
      <c r="R19" s="525"/>
      <c r="S19" s="524"/>
      <c r="T19" s="524"/>
      <c r="U19" s="524"/>
      <c r="V19" s="526"/>
      <c r="W19" s="524"/>
    </row>
    <row r="20" spans="1:29" ht="15" customHeight="1" x14ac:dyDescent="0.2">
      <c r="A20" s="1002" t="s">
        <v>351</v>
      </c>
      <c r="B20" s="1003"/>
      <c r="C20" s="1003"/>
      <c r="D20" s="1004"/>
      <c r="E20" s="302"/>
      <c r="F20" s="304"/>
      <c r="G20" s="305">
        <f t="shared" si="1"/>
        <v>1</v>
      </c>
      <c r="H20" s="419"/>
      <c r="I20" s="307"/>
      <c r="J20" s="307"/>
      <c r="K20" s="307"/>
      <c r="L20" s="308"/>
      <c r="M20" s="308">
        <v>1</v>
      </c>
      <c r="N20" s="309"/>
      <c r="P20" s="63"/>
      <c r="Q20" s="160"/>
      <c r="R20" s="162"/>
      <c r="S20" s="160"/>
      <c r="T20" s="160"/>
      <c r="U20" s="160"/>
      <c r="V20" s="161"/>
      <c r="W20" s="160"/>
    </row>
    <row r="21" spans="1:29" ht="15" customHeight="1" x14ac:dyDescent="0.2">
      <c r="A21" s="940"/>
      <c r="B21" s="941"/>
      <c r="C21" s="941"/>
      <c r="D21" s="942"/>
      <c r="E21" s="302"/>
      <c r="F21" s="304"/>
      <c r="G21" s="305"/>
      <c r="H21" s="311"/>
      <c r="I21" s="312"/>
      <c r="J21" s="307"/>
      <c r="K21" s="312"/>
      <c r="L21" s="423"/>
      <c r="M21" s="423"/>
      <c r="N21" s="314"/>
      <c r="P21" s="63"/>
      <c r="Q21" s="160"/>
      <c r="R21" s="162"/>
      <c r="S21" s="160"/>
      <c r="T21" s="160"/>
      <c r="U21" s="160"/>
      <c r="V21" s="161"/>
      <c r="W21" s="160"/>
    </row>
    <row r="22" spans="1:29" ht="15" customHeight="1" x14ac:dyDescent="0.25">
      <c r="A22" s="428" t="s">
        <v>113</v>
      </c>
      <c r="B22" s="429"/>
      <c r="C22" s="429"/>
      <c r="D22" s="429"/>
      <c r="E22" s="430"/>
      <c r="F22" s="372"/>
      <c r="G22" s="315">
        <f>SUM(G14:G21)</f>
        <v>7</v>
      </c>
      <c r="H22" s="943"/>
      <c r="I22" s="944"/>
      <c r="J22" s="944"/>
      <c r="K22" s="944"/>
      <c r="L22" s="944"/>
      <c r="M22" s="944"/>
      <c r="N22" s="945"/>
      <c r="P22" s="63"/>
      <c r="Q22" s="160"/>
      <c r="R22" s="162"/>
      <c r="S22" s="160"/>
      <c r="T22" s="160"/>
      <c r="U22" s="160"/>
      <c r="V22" s="161"/>
      <c r="W22" s="160"/>
    </row>
    <row r="23" spans="1:29" ht="15" customHeight="1" x14ac:dyDescent="0.25">
      <c r="A23" s="946" t="s">
        <v>8</v>
      </c>
      <c r="B23" s="947"/>
      <c r="C23" s="947"/>
      <c r="D23" s="948"/>
      <c r="E23" s="120">
        <f>SUM(F23*$E$12)</f>
        <v>713.4</v>
      </c>
      <c r="F23" s="136">
        <f>SUM(H23*$H$10)+(I23*$I$10)+(J23*$J$10)+(K23*$K$10)+(L23*$L$10)+(M23*$M$10)+(N23*$N$10)</f>
        <v>492</v>
      </c>
      <c r="G23" s="135">
        <f>SUM(H23:N23)</f>
        <v>7</v>
      </c>
      <c r="H23" s="157">
        <f t="shared" ref="H23:N23" si="2">SUM(H14:H22)</f>
        <v>0</v>
      </c>
      <c r="I23" s="157">
        <f t="shared" si="2"/>
        <v>1</v>
      </c>
      <c r="J23" s="157">
        <f t="shared" si="2"/>
        <v>1</v>
      </c>
      <c r="K23" s="157">
        <f t="shared" si="2"/>
        <v>0</v>
      </c>
      <c r="L23" s="157">
        <f t="shared" si="2"/>
        <v>1</v>
      </c>
      <c r="M23" s="157">
        <f t="shared" si="2"/>
        <v>4</v>
      </c>
      <c r="N23" s="157">
        <f t="shared" si="2"/>
        <v>0</v>
      </c>
      <c r="Q23" s="140"/>
    </row>
    <row r="24" spans="1:29" ht="15" customHeight="1" x14ac:dyDescent="0.25">
      <c r="A24" s="949"/>
      <c r="B24" s="950"/>
      <c r="C24" s="950"/>
      <c r="D24" s="950"/>
      <c r="E24" s="155"/>
      <c r="F24" s="154"/>
      <c r="G24" s="154"/>
      <c r="H24" s="154"/>
      <c r="I24" s="154"/>
      <c r="J24" s="154"/>
      <c r="K24" s="154"/>
      <c r="L24" s="424"/>
      <c r="M24" s="424"/>
      <c r="N24" s="152"/>
      <c r="P24" s="63"/>
      <c r="Q24" s="151"/>
      <c r="R24" s="150"/>
      <c r="S24" s="150"/>
      <c r="T24" s="150"/>
    </row>
    <row r="25" spans="1:29" ht="15" customHeight="1" x14ac:dyDescent="0.25">
      <c r="A25" s="951" t="s">
        <v>104</v>
      </c>
      <c r="B25" s="952"/>
      <c r="C25" s="952"/>
      <c r="D25" s="953"/>
      <c r="E25" s="388">
        <f>SUM(F25*$E$12)</f>
        <v>446.59999999999997</v>
      </c>
      <c r="F25" s="389">
        <f>SUM(H25*$H$10)+(I25*$I$10)+(J25*$J$10)+(K25*$K$10)+(L25*$L$10)+(M25*$M$10)+(N25*$N$10)</f>
        <v>308</v>
      </c>
      <c r="G25" s="390">
        <f>SUM(H25:N25)</f>
        <v>3</v>
      </c>
      <c r="H25" s="391"/>
      <c r="I25" s="824">
        <v>1</v>
      </c>
      <c r="J25" s="392"/>
      <c r="K25" s="392"/>
      <c r="L25" s="393">
        <v>2</v>
      </c>
      <c r="M25" s="393"/>
      <c r="N25" s="394"/>
      <c r="P25" s="149"/>
    </row>
    <row r="26" spans="1:29" ht="15" customHeight="1" x14ac:dyDescent="0.25">
      <c r="A26" s="951"/>
      <c r="B26" s="952"/>
      <c r="C26" s="952"/>
      <c r="D26" s="953"/>
      <c r="E26" s="388"/>
      <c r="F26" s="389"/>
      <c r="G26" s="390"/>
      <c r="H26" s="391"/>
      <c r="I26" s="392"/>
      <c r="J26" s="392"/>
      <c r="K26" s="392"/>
      <c r="L26" s="393"/>
      <c r="M26" s="393"/>
      <c r="N26" s="394"/>
      <c r="P26" s="63"/>
      <c r="Q26" s="140"/>
    </row>
    <row r="27" spans="1:29" ht="15" customHeight="1" x14ac:dyDescent="0.25">
      <c r="A27" s="946" t="s">
        <v>59</v>
      </c>
      <c r="B27" s="947"/>
      <c r="C27" s="947"/>
      <c r="D27" s="948"/>
      <c r="E27" s="120">
        <f>SUM(F27*$E$12)</f>
        <v>446.59999999999997</v>
      </c>
      <c r="F27" s="136">
        <f>SUM(H27*$H$10)+(I27*$I$10)+(J27*$J$10)+(K27*$K$10)+(L27*$L$10)+(M27*$M$10)+(N27*$N$10)</f>
        <v>308</v>
      </c>
      <c r="G27" s="135">
        <f t="shared" ref="G27:N27" si="3">SUM(G25:G26)</f>
        <v>3</v>
      </c>
      <c r="H27" s="135">
        <f t="shared" si="3"/>
        <v>0</v>
      </c>
      <c r="I27" s="135">
        <f t="shared" si="3"/>
        <v>1</v>
      </c>
      <c r="J27" s="135">
        <f t="shared" si="3"/>
        <v>0</v>
      </c>
      <c r="K27" s="135">
        <f t="shared" si="3"/>
        <v>0</v>
      </c>
      <c r="L27" s="135">
        <f t="shared" si="3"/>
        <v>2</v>
      </c>
      <c r="M27" s="135">
        <f t="shared" si="3"/>
        <v>0</v>
      </c>
      <c r="N27" s="135">
        <f t="shared" si="3"/>
        <v>0</v>
      </c>
    </row>
    <row r="28" spans="1:29" ht="15" customHeight="1" x14ac:dyDescent="0.25">
      <c r="A28" s="954"/>
      <c r="B28" s="955"/>
      <c r="C28" s="955"/>
      <c r="D28" s="955"/>
      <c r="E28" s="130"/>
      <c r="F28" s="129"/>
      <c r="G28" s="127"/>
      <c r="H28" s="128"/>
      <c r="I28" s="127"/>
      <c r="J28" s="127"/>
      <c r="K28" s="127"/>
      <c r="L28" s="126"/>
      <c r="M28" s="126"/>
      <c r="N28" s="125"/>
    </row>
    <row r="29" spans="1:29" ht="15" customHeight="1" thickBot="1" x14ac:dyDescent="0.3">
      <c r="A29" s="956" t="s">
        <v>24</v>
      </c>
      <c r="B29" s="957"/>
      <c r="C29" s="957"/>
      <c r="D29" s="958"/>
      <c r="E29" s="120">
        <f t="shared" ref="E29:N29" si="4">SUM(E23+E27)</f>
        <v>1160</v>
      </c>
      <c r="F29" s="120">
        <f t="shared" si="4"/>
        <v>800</v>
      </c>
      <c r="G29" s="120">
        <f t="shared" si="4"/>
        <v>10</v>
      </c>
      <c r="H29" s="120">
        <f t="shared" si="4"/>
        <v>0</v>
      </c>
      <c r="I29" s="120">
        <f t="shared" si="4"/>
        <v>2</v>
      </c>
      <c r="J29" s="120">
        <f t="shared" si="4"/>
        <v>1</v>
      </c>
      <c r="K29" s="120">
        <f t="shared" si="4"/>
        <v>0</v>
      </c>
      <c r="L29" s="120">
        <f t="shared" si="4"/>
        <v>3</v>
      </c>
      <c r="M29" s="120">
        <f t="shared" si="4"/>
        <v>4</v>
      </c>
      <c r="N29" s="120">
        <f t="shared" si="4"/>
        <v>0</v>
      </c>
    </row>
    <row r="30" spans="1:29" ht="13.5" hidden="1" thickBot="1" x14ac:dyDescent="0.25">
      <c r="A30" s="357"/>
      <c r="B30" s="358"/>
      <c r="C30" s="118" t="s">
        <v>9</v>
      </c>
      <c r="D30" s="117"/>
      <c r="E30" s="117"/>
      <c r="F30" s="117"/>
      <c r="G30" s="116" t="e">
        <f>#REF!+#REF!</f>
        <v>#REF!</v>
      </c>
      <c r="H30" s="115"/>
      <c r="I30" s="115"/>
      <c r="J30" s="115"/>
      <c r="K30" s="115"/>
      <c r="L30" s="115"/>
      <c r="M30" s="115"/>
      <c r="N30" s="114"/>
    </row>
    <row r="31" spans="1:29" ht="13.5" hidden="1" thickBot="1" x14ac:dyDescent="0.25">
      <c r="A31" s="113"/>
      <c r="B31" s="112"/>
      <c r="C31" s="111" t="s">
        <v>10</v>
      </c>
      <c r="D31" s="110"/>
      <c r="E31" s="110"/>
      <c r="F31" s="110"/>
      <c r="G31" s="109"/>
      <c r="H31" s="108" t="e">
        <f>(#REF!+#REF!)*100</f>
        <v>#REF!</v>
      </c>
      <c r="I31" s="108" t="e">
        <f>(#REF!+#REF!)*100</f>
        <v>#REF!</v>
      </c>
      <c r="J31" s="108" t="e">
        <f>(#REF!+#REF!)*100</f>
        <v>#REF!</v>
      </c>
      <c r="K31" s="108" t="e">
        <f>(#REF!+#REF!)*168</f>
        <v>#REF!</v>
      </c>
      <c r="L31" s="108" t="e">
        <f>(#REF!+#REF!)*48</f>
        <v>#REF!</v>
      </c>
      <c r="M31" s="107" t="e">
        <f>(#REF!+#REF!)*36</f>
        <v>#REF!</v>
      </c>
      <c r="N31" s="106" t="e">
        <f>(#REF!+#REF!)*36</f>
        <v>#REF!</v>
      </c>
    </row>
    <row r="32" spans="1:29" ht="58.5" customHeight="1" thickTop="1" x14ac:dyDescent="0.25">
      <c r="A32" s="105" t="s">
        <v>11</v>
      </c>
      <c r="B32" s="104" t="s">
        <v>12</v>
      </c>
      <c r="C32" s="103" t="s">
        <v>13</v>
      </c>
      <c r="D32" s="101"/>
      <c r="E32" s="101"/>
      <c r="F32" s="101"/>
      <c r="G32" s="101"/>
      <c r="H32" s="102" t="s">
        <v>3</v>
      </c>
      <c r="I32" s="101"/>
      <c r="J32" s="100"/>
      <c r="K32" s="100"/>
      <c r="L32" s="100"/>
      <c r="M32" s="99" t="s">
        <v>15</v>
      </c>
      <c r="N32" s="98" t="s">
        <v>16</v>
      </c>
      <c r="P32" s="59"/>
      <c r="Q32" s="59"/>
      <c r="R32" s="83"/>
      <c r="W32" s="83"/>
      <c r="X32" s="83"/>
      <c r="Y32" s="83"/>
      <c r="Z32" s="83"/>
      <c r="AA32" s="83"/>
      <c r="AB32" s="83"/>
      <c r="AC32" s="59"/>
    </row>
    <row r="33" spans="1:29" ht="15" customHeight="1" x14ac:dyDescent="0.2">
      <c r="A33" s="418"/>
      <c r="B33" s="308" t="s">
        <v>86</v>
      </c>
      <c r="C33" s="959" t="s">
        <v>240</v>
      </c>
      <c r="D33" s="942"/>
      <c r="E33" s="320">
        <f>SUM(F33*$E$12)</f>
        <v>174</v>
      </c>
      <c r="F33" s="320">
        <f>SUM(N33*M33)</f>
        <v>120</v>
      </c>
      <c r="G33" s="348"/>
      <c r="H33" s="324"/>
      <c r="I33" s="322"/>
      <c r="J33" s="325"/>
      <c r="K33" s="322"/>
      <c r="L33" s="319"/>
      <c r="M33" s="632">
        <v>1</v>
      </c>
      <c r="N33" s="553">
        <v>120</v>
      </c>
      <c r="P33" s="59"/>
      <c r="W33" s="97"/>
      <c r="X33" s="96"/>
      <c r="Y33" s="96"/>
      <c r="Z33" s="96"/>
      <c r="AA33" s="96"/>
      <c r="AB33" s="96"/>
      <c r="AC33" s="59"/>
    </row>
    <row r="34" spans="1:29" ht="15" customHeight="1" x14ac:dyDescent="0.2">
      <c r="A34" s="418"/>
      <c r="B34" s="308" t="s">
        <v>86</v>
      </c>
      <c r="C34" s="959" t="s">
        <v>25</v>
      </c>
      <c r="D34" s="942"/>
      <c r="E34" s="320">
        <f>SUM(F34*$E$12)</f>
        <v>174</v>
      </c>
      <c r="F34" s="320">
        <f>SUM(N34*M34)</f>
        <v>120</v>
      </c>
      <c r="G34" s="348"/>
      <c r="H34" s="324"/>
      <c r="I34" s="322"/>
      <c r="J34" s="325"/>
      <c r="K34" s="322"/>
      <c r="L34" s="319"/>
      <c r="M34" s="632">
        <v>1</v>
      </c>
      <c r="N34" s="553">
        <v>120</v>
      </c>
      <c r="P34" s="59"/>
      <c r="W34" s="97"/>
      <c r="X34" s="96"/>
      <c r="Y34" s="96"/>
      <c r="Z34" s="96"/>
      <c r="AA34" s="96"/>
      <c r="AB34" s="96"/>
      <c r="AC34" s="59"/>
    </row>
    <row r="35" spans="1:29" ht="15" customHeight="1" x14ac:dyDescent="0.2">
      <c r="A35" s="418"/>
      <c r="B35" s="308" t="s">
        <v>86</v>
      </c>
      <c r="C35" s="1060" t="s">
        <v>350</v>
      </c>
      <c r="D35" s="1061"/>
      <c r="E35" s="320">
        <f>SUM(F35*$E$12)</f>
        <v>116</v>
      </c>
      <c r="F35" s="320">
        <f>SUM(N35*M35)</f>
        <v>80</v>
      </c>
      <c r="G35" s="348"/>
      <c r="H35" s="321"/>
      <c r="I35" s="321"/>
      <c r="J35" s="320"/>
      <c r="K35" s="322"/>
      <c r="L35" s="319"/>
      <c r="M35" s="320">
        <v>1</v>
      </c>
      <c r="N35" s="633">
        <v>80</v>
      </c>
      <c r="P35" s="59"/>
      <c r="W35" s="97"/>
      <c r="X35" s="96"/>
      <c r="Y35" s="96"/>
      <c r="Z35" s="96"/>
      <c r="AA35" s="96"/>
      <c r="AB35" s="96"/>
      <c r="AC35" s="59"/>
    </row>
    <row r="36" spans="1:29" ht="15" customHeight="1" x14ac:dyDescent="0.2">
      <c r="A36" s="317"/>
      <c r="B36" s="307" t="s">
        <v>86</v>
      </c>
      <c r="C36" s="1060" t="s">
        <v>241</v>
      </c>
      <c r="D36" s="1061"/>
      <c r="E36" s="320">
        <f>SUM(F36*$E$12)</f>
        <v>0</v>
      </c>
      <c r="F36" s="320">
        <f>SUM(N36*M36)</f>
        <v>0</v>
      </c>
      <c r="G36" s="348"/>
      <c r="H36" s="321"/>
      <c r="I36" s="321"/>
      <c r="J36" s="320"/>
      <c r="K36" s="322"/>
      <c r="L36" s="319"/>
      <c r="M36" s="320"/>
      <c r="N36" s="323"/>
      <c r="P36" s="59"/>
      <c r="W36" s="83"/>
      <c r="X36" s="83"/>
      <c r="Y36" s="83"/>
      <c r="Z36" s="83"/>
      <c r="AA36" s="83"/>
      <c r="AB36" s="60"/>
      <c r="AC36" s="59"/>
    </row>
    <row r="37" spans="1:29" ht="15" customHeight="1" x14ac:dyDescent="0.2">
      <c r="A37" s="317"/>
      <c r="B37" s="307"/>
      <c r="C37" s="959"/>
      <c r="D37" s="942"/>
      <c r="E37" s="320">
        <f>SUM(F37*$E$12)</f>
        <v>0</v>
      </c>
      <c r="F37" s="320">
        <f>SUM(N37*M37)</f>
        <v>0</v>
      </c>
      <c r="G37" s="348"/>
      <c r="H37" s="324"/>
      <c r="I37" s="322"/>
      <c r="J37" s="325"/>
      <c r="K37" s="322"/>
      <c r="L37" s="319"/>
      <c r="M37" s="320"/>
      <c r="N37" s="328"/>
      <c r="P37" s="59"/>
      <c r="W37" s="83"/>
      <c r="X37" s="83"/>
      <c r="Y37" s="83"/>
      <c r="Z37" s="83"/>
      <c r="AA37" s="83"/>
      <c r="AB37" s="60"/>
      <c r="AC37" s="59"/>
    </row>
    <row r="38" spans="1:29" ht="15" customHeight="1" x14ac:dyDescent="0.2">
      <c r="A38" s="418"/>
      <c r="B38" s="308"/>
      <c r="C38" s="959"/>
      <c r="D38" s="942"/>
      <c r="E38" s="320"/>
      <c r="F38" s="320"/>
      <c r="G38" s="320"/>
      <c r="H38" s="324"/>
      <c r="I38" s="322"/>
      <c r="J38" s="325"/>
      <c r="K38" s="322"/>
      <c r="L38" s="320"/>
      <c r="M38" s="320"/>
      <c r="N38" s="323"/>
      <c r="P38" s="59"/>
      <c r="W38" s="74"/>
      <c r="X38" s="74"/>
      <c r="Y38" s="74"/>
      <c r="Z38" s="63"/>
      <c r="AA38" s="74"/>
      <c r="AB38" s="74"/>
      <c r="AC38" s="59"/>
    </row>
    <row r="39" spans="1:29" ht="15" customHeight="1" x14ac:dyDescent="0.25">
      <c r="A39" s="418"/>
      <c r="B39" s="308"/>
      <c r="C39" s="938" t="s">
        <v>305</v>
      </c>
      <c r="D39" s="939"/>
      <c r="E39" s="320">
        <f>SUM(E33:E37)</f>
        <v>464</v>
      </c>
      <c r="F39" s="320">
        <f>SUM(F33:F37)</f>
        <v>320</v>
      </c>
      <c r="G39" s="320"/>
      <c r="H39" s="320"/>
      <c r="I39" s="320"/>
      <c r="J39" s="320"/>
      <c r="K39" s="320"/>
      <c r="L39" s="320"/>
      <c r="M39" s="320"/>
      <c r="N39" s="331"/>
      <c r="P39" s="59"/>
      <c r="Q39" s="63"/>
      <c r="R39" s="63"/>
      <c r="W39" s="60"/>
      <c r="X39" s="60"/>
      <c r="Y39" s="60"/>
      <c r="Z39" s="60"/>
      <c r="AA39" s="60"/>
      <c r="AB39" s="60"/>
      <c r="AC39" s="59"/>
    </row>
    <row r="40" spans="1:29" ht="15" customHeight="1" thickBot="1" x14ac:dyDescent="0.3">
      <c r="A40" s="333"/>
      <c r="B40" s="332"/>
      <c r="C40" s="916"/>
      <c r="D40" s="917"/>
      <c r="E40" s="917"/>
      <c r="F40" s="917"/>
      <c r="G40" s="918"/>
      <c r="H40" s="334"/>
      <c r="I40" s="334"/>
      <c r="J40" s="334"/>
      <c r="K40" s="334"/>
      <c r="L40" s="334"/>
      <c r="M40" s="334"/>
      <c r="N40" s="335"/>
      <c r="P40" s="59"/>
      <c r="Q40" s="63"/>
      <c r="R40" s="63"/>
      <c r="W40" s="60"/>
      <c r="X40" s="60"/>
      <c r="Y40" s="60"/>
      <c r="Z40" s="60"/>
      <c r="AA40" s="60"/>
      <c r="AB40" s="60"/>
      <c r="AC40" s="59"/>
    </row>
    <row r="41" spans="1:29" ht="15" customHeight="1" x14ac:dyDescent="0.25">
      <c r="A41" s="333"/>
      <c r="B41" s="332"/>
      <c r="C41" s="919" t="s">
        <v>18</v>
      </c>
      <c r="D41" s="920"/>
      <c r="E41" s="581">
        <f>SUM(E23+E39)</f>
        <v>1177.4000000000001</v>
      </c>
      <c r="F41" s="581">
        <f>SUM(F23+F39)</f>
        <v>812</v>
      </c>
      <c r="G41" s="581">
        <f>SUM(G23+G39)</f>
        <v>7</v>
      </c>
      <c r="H41" s="334"/>
      <c r="I41" s="334"/>
      <c r="J41" s="334"/>
      <c r="K41" s="334"/>
      <c r="L41" s="334"/>
      <c r="M41" s="334"/>
      <c r="N41" s="335"/>
      <c r="P41" s="59"/>
      <c r="Q41" s="63"/>
      <c r="R41" s="63"/>
      <c r="W41" s="60"/>
      <c r="X41" s="60"/>
      <c r="Y41" s="60"/>
      <c r="Z41" s="60"/>
      <c r="AA41" s="60"/>
      <c r="AB41" s="60"/>
      <c r="AC41" s="59"/>
    </row>
    <row r="42" spans="1:29" ht="15" customHeight="1" thickBot="1" x14ac:dyDescent="0.3">
      <c r="A42" s="333"/>
      <c r="B42" s="332"/>
      <c r="C42" s="921" t="s">
        <v>112</v>
      </c>
      <c r="D42" s="922"/>
      <c r="E42" s="583">
        <f>SUM(E23+E25+E39)</f>
        <v>1624</v>
      </c>
      <c r="F42" s="583">
        <f>SUM(F23+F25+F39)</f>
        <v>1120</v>
      </c>
      <c r="G42" s="583">
        <f>SUM(G23+G25+G39)</f>
        <v>10</v>
      </c>
      <c r="H42" s="334"/>
      <c r="I42" s="334"/>
      <c r="J42" s="334"/>
      <c r="K42" s="334"/>
      <c r="L42" s="334"/>
      <c r="M42" s="334"/>
      <c r="N42" s="335"/>
      <c r="P42" s="59"/>
      <c r="Q42" s="63"/>
      <c r="R42" s="63"/>
      <c r="S42" s="63"/>
      <c r="T42" s="62"/>
      <c r="U42" s="61"/>
      <c r="V42" s="60"/>
      <c r="W42" s="60"/>
      <c r="X42" s="60"/>
      <c r="Y42" s="60"/>
      <c r="Z42" s="60"/>
      <c r="AA42" s="60"/>
      <c r="AB42" s="60"/>
      <c r="AC42" s="59"/>
    </row>
    <row r="43" spans="1:29" ht="15" customHeight="1" x14ac:dyDescent="0.25">
      <c r="A43" s="333"/>
      <c r="B43" s="332"/>
      <c r="C43" s="999"/>
      <c r="D43" s="1000"/>
      <c r="E43" s="1000"/>
      <c r="F43" s="1000"/>
      <c r="G43" s="1001"/>
      <c r="H43" s="334"/>
      <c r="I43" s="334"/>
      <c r="J43" s="334"/>
      <c r="K43" s="334"/>
      <c r="L43" s="334"/>
      <c r="M43" s="334"/>
      <c r="N43" s="335"/>
      <c r="P43" s="59"/>
      <c r="Q43" s="63"/>
      <c r="R43" s="63"/>
      <c r="S43" s="63"/>
      <c r="T43" s="62"/>
      <c r="U43" s="61"/>
      <c r="V43" s="60"/>
      <c r="W43" s="60"/>
      <c r="X43" s="60"/>
      <c r="Y43" s="60"/>
      <c r="Z43" s="60"/>
      <c r="AA43" s="60"/>
      <c r="AB43" s="60"/>
      <c r="AC43" s="59"/>
    </row>
    <row r="44" spans="1:29" ht="15" customHeight="1" x14ac:dyDescent="0.2">
      <c r="A44" s="926" t="s">
        <v>20</v>
      </c>
      <c r="B44" s="927"/>
      <c r="C44" s="927"/>
      <c r="D44" s="927"/>
      <c r="E44" s="927"/>
      <c r="F44" s="927"/>
      <c r="G44" s="927"/>
      <c r="H44" s="927"/>
      <c r="I44" s="927"/>
      <c r="J44" s="927"/>
      <c r="K44" s="927"/>
      <c r="L44" s="927"/>
      <c r="M44" s="927"/>
      <c r="N44" s="928"/>
    </row>
    <row r="45" spans="1:29" ht="15" customHeight="1" x14ac:dyDescent="0.2">
      <c r="A45" s="929"/>
      <c r="B45" s="930"/>
      <c r="C45" s="930"/>
      <c r="D45" s="930"/>
      <c r="E45" s="930"/>
      <c r="F45" s="930"/>
      <c r="G45" s="930"/>
      <c r="H45" s="930"/>
      <c r="I45" s="930"/>
      <c r="J45" s="930"/>
      <c r="K45" s="930"/>
      <c r="L45" s="930"/>
      <c r="M45" s="930"/>
      <c r="N45" s="931"/>
    </row>
    <row r="46" spans="1:29" ht="15" customHeight="1" x14ac:dyDescent="0.2">
      <c r="A46" s="932" t="s">
        <v>242</v>
      </c>
      <c r="B46" s="933"/>
      <c r="C46" s="933"/>
      <c r="D46" s="933"/>
      <c r="E46" s="933"/>
      <c r="F46" s="933"/>
      <c r="G46" s="933"/>
      <c r="H46" s="933"/>
      <c r="I46" s="933"/>
      <c r="J46" s="933"/>
      <c r="K46" s="933"/>
      <c r="L46" s="933"/>
      <c r="M46" s="933"/>
      <c r="N46" s="934"/>
    </row>
    <row r="47" spans="1:29" ht="15" customHeight="1" x14ac:dyDescent="0.2">
      <c r="A47" s="932" t="s">
        <v>243</v>
      </c>
      <c r="B47" s="933"/>
      <c r="C47" s="933"/>
      <c r="D47" s="933"/>
      <c r="E47" s="933"/>
      <c r="F47" s="933"/>
      <c r="G47" s="933"/>
      <c r="H47" s="933"/>
      <c r="I47" s="933"/>
      <c r="J47" s="933"/>
      <c r="K47" s="933"/>
      <c r="L47" s="933"/>
      <c r="M47" s="933"/>
      <c r="N47" s="934"/>
    </row>
    <row r="48" spans="1:29" ht="15" customHeight="1" x14ac:dyDescent="0.2">
      <c r="A48" s="932" t="s">
        <v>244</v>
      </c>
      <c r="B48" s="933"/>
      <c r="C48" s="933"/>
      <c r="D48" s="933"/>
      <c r="E48" s="933"/>
      <c r="F48" s="933"/>
      <c r="G48" s="933"/>
      <c r="H48" s="933"/>
      <c r="I48" s="933"/>
      <c r="J48" s="933"/>
      <c r="K48" s="933"/>
      <c r="L48" s="933"/>
      <c r="M48" s="933"/>
      <c r="N48" s="934"/>
    </row>
    <row r="49" spans="1:14" ht="15" customHeight="1" x14ac:dyDescent="0.2">
      <c r="A49" s="932"/>
      <c r="B49" s="933"/>
      <c r="C49" s="933"/>
      <c r="D49" s="933"/>
      <c r="E49" s="933"/>
      <c r="F49" s="933"/>
      <c r="G49" s="933"/>
      <c r="H49" s="933"/>
      <c r="I49" s="933"/>
      <c r="J49" s="933"/>
      <c r="K49" s="933"/>
      <c r="L49" s="933"/>
      <c r="M49" s="933"/>
      <c r="N49" s="934"/>
    </row>
    <row r="50" spans="1:14" ht="15" customHeight="1" x14ac:dyDescent="0.2">
      <c r="A50" s="932"/>
      <c r="B50" s="933"/>
      <c r="C50" s="933"/>
      <c r="D50" s="933"/>
      <c r="E50" s="933"/>
      <c r="F50" s="933"/>
      <c r="G50" s="933"/>
      <c r="H50" s="933"/>
      <c r="I50" s="933"/>
      <c r="J50" s="933"/>
      <c r="K50" s="933"/>
      <c r="L50" s="933"/>
      <c r="M50" s="933"/>
      <c r="N50" s="934"/>
    </row>
    <row r="51" spans="1:14" ht="15" customHeight="1" x14ac:dyDescent="0.2">
      <c r="A51" s="935"/>
      <c r="B51" s="936"/>
      <c r="C51" s="936"/>
      <c r="D51" s="936"/>
      <c r="E51" s="936"/>
      <c r="F51" s="936"/>
      <c r="G51" s="936"/>
      <c r="H51" s="936"/>
      <c r="I51" s="936"/>
      <c r="J51" s="936"/>
      <c r="K51" s="936"/>
      <c r="L51" s="936"/>
      <c r="M51" s="936"/>
      <c r="N51" s="937"/>
    </row>
    <row r="52" spans="1:14" ht="15" customHeight="1" thickBot="1" x14ac:dyDescent="0.25">
      <c r="A52" s="913"/>
      <c r="B52" s="914"/>
      <c r="C52" s="914"/>
      <c r="D52" s="914"/>
      <c r="E52" s="914"/>
      <c r="F52" s="914"/>
      <c r="G52" s="914"/>
      <c r="H52" s="914"/>
      <c r="I52" s="914"/>
      <c r="J52" s="914"/>
      <c r="K52" s="914"/>
      <c r="L52" s="914"/>
      <c r="M52" s="914"/>
      <c r="N52" s="915"/>
    </row>
  </sheetData>
  <mergeCells count="47">
    <mergeCell ref="C35:D35"/>
    <mergeCell ref="C33:D33"/>
    <mergeCell ref="C36:D36"/>
    <mergeCell ref="C34:D34"/>
    <mergeCell ref="C40:G40"/>
    <mergeCell ref="C37:D37"/>
    <mergeCell ref="C38:D38"/>
    <mergeCell ref="A52:N52"/>
    <mergeCell ref="C39:D39"/>
    <mergeCell ref="C41:D41"/>
    <mergeCell ref="C42:D42"/>
    <mergeCell ref="A44:N45"/>
    <mergeCell ref="A46:N46"/>
    <mergeCell ref="A47:N47"/>
    <mergeCell ref="A48:N48"/>
    <mergeCell ref="A49:N49"/>
    <mergeCell ref="A50:N50"/>
    <mergeCell ref="A51:N51"/>
    <mergeCell ref="C43:G43"/>
    <mergeCell ref="A29:D29"/>
    <mergeCell ref="A20:D20"/>
    <mergeCell ref="A21:D21"/>
    <mergeCell ref="A24:D24"/>
    <mergeCell ref="A25:D25"/>
    <mergeCell ref="A26:D26"/>
    <mergeCell ref="A27:D27"/>
    <mergeCell ref="A28:D28"/>
    <mergeCell ref="H22:N22"/>
    <mergeCell ref="A23:D23"/>
    <mergeCell ref="A14:D14"/>
    <mergeCell ref="A15:D15"/>
    <mergeCell ref="A16:D16"/>
    <mergeCell ref="A17:D17"/>
    <mergeCell ref="A18:D18"/>
    <mergeCell ref="A19:D19"/>
    <mergeCell ref="A13:D13"/>
    <mergeCell ref="K1:N1"/>
    <mergeCell ref="A2:C2"/>
    <mergeCell ref="K2:N2"/>
    <mergeCell ref="A3:C3"/>
    <mergeCell ref="K3:N3"/>
    <mergeCell ref="A4:C4"/>
    <mergeCell ref="A5:C5"/>
    <mergeCell ref="A6:C6"/>
    <mergeCell ref="A7:C7"/>
    <mergeCell ref="H7:N7"/>
    <mergeCell ref="C12:D12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BFC06-6876-40F3-B88C-A53D5FB61E09}">
  <sheetPr codeName="Sheet10">
    <tabColor theme="5" tint="0.59999389629810485"/>
  </sheetPr>
  <dimension ref="A1:AC51"/>
  <sheetViews>
    <sheetView showGridLines="0" view="pageLayout" topLeftCell="E12" zoomScale="80" zoomScaleNormal="90" zoomScalePageLayoutView="80" workbookViewId="0">
      <selection activeCell="M32" sqref="M32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434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434"/>
      <c r="G1" s="434"/>
      <c r="I1" s="221"/>
      <c r="J1" s="220"/>
      <c r="K1" s="973"/>
      <c r="L1" s="973"/>
      <c r="M1" s="973"/>
      <c r="N1" s="973"/>
    </row>
    <row r="2" spans="1:24" ht="14.25" customHeight="1" x14ac:dyDescent="0.25">
      <c r="A2" s="974" t="s">
        <v>91</v>
      </c>
      <c r="B2" s="974"/>
      <c r="C2" s="974"/>
      <c r="D2" s="462" t="s">
        <v>416</v>
      </c>
      <c r="E2" s="463"/>
      <c r="F2" s="463"/>
      <c r="G2" s="206"/>
      <c r="H2" s="214"/>
      <c r="I2" s="215"/>
      <c r="J2" s="214"/>
      <c r="K2" s="975" t="s">
        <v>102</v>
      </c>
      <c r="L2" s="975"/>
      <c r="M2" s="975"/>
      <c r="N2" s="975"/>
    </row>
    <row r="3" spans="1:24" ht="17.25" customHeight="1" x14ac:dyDescent="0.25">
      <c r="A3" s="976" t="s">
        <v>90</v>
      </c>
      <c r="B3" s="977"/>
      <c r="C3" s="977"/>
      <c r="D3" s="446" t="s">
        <v>338</v>
      </c>
      <c r="E3" s="380"/>
      <c r="F3" s="380"/>
      <c r="G3" s="395"/>
      <c r="H3" s="396"/>
      <c r="I3" s="219"/>
      <c r="J3" s="214"/>
      <c r="K3" s="978">
        <v>43889</v>
      </c>
      <c r="L3" s="979"/>
      <c r="M3" s="979"/>
      <c r="N3" s="979"/>
    </row>
    <row r="4" spans="1:24" ht="14.25" customHeight="1" x14ac:dyDescent="0.25">
      <c r="A4" s="976" t="s">
        <v>92</v>
      </c>
      <c r="B4" s="976"/>
      <c r="C4" s="976"/>
      <c r="D4" s="381"/>
      <c r="E4" s="382"/>
      <c r="F4" s="382"/>
      <c r="G4" s="397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6" t="s">
        <v>93</v>
      </c>
      <c r="B5" s="976"/>
      <c r="C5" s="976"/>
      <c r="D5" s="383"/>
      <c r="E5" s="382"/>
      <c r="F5" s="382"/>
      <c r="G5" s="397"/>
      <c r="H5" s="214"/>
      <c r="I5" s="214"/>
      <c r="J5" s="214"/>
      <c r="K5" s="215"/>
      <c r="L5" s="214"/>
      <c r="M5" s="351"/>
      <c r="N5" s="352"/>
    </row>
    <row r="6" spans="1:24" ht="14.25" customHeight="1" x14ac:dyDescent="0.25">
      <c r="A6" s="976" t="s">
        <v>95</v>
      </c>
      <c r="B6" s="977"/>
      <c r="C6" s="977"/>
      <c r="D6" s="417"/>
      <c r="E6" s="384"/>
      <c r="F6" s="384"/>
      <c r="G6" s="395"/>
      <c r="H6" s="420"/>
      <c r="I6" s="420"/>
      <c r="J6" s="420"/>
      <c r="K6" s="420"/>
      <c r="L6" s="420"/>
      <c r="M6" s="420"/>
      <c r="N6" s="420"/>
    </row>
    <row r="7" spans="1:24" ht="14.25" customHeight="1" x14ac:dyDescent="0.25">
      <c r="A7" s="976" t="s">
        <v>94</v>
      </c>
      <c r="B7" s="976"/>
      <c r="C7" s="976"/>
      <c r="D7" s="466" t="s">
        <v>121</v>
      </c>
      <c r="E7" s="466"/>
      <c r="F7" s="466"/>
      <c r="G7" s="214"/>
      <c r="H7" s="980"/>
      <c r="I7" s="981"/>
      <c r="J7" s="981"/>
      <c r="K7" s="981"/>
      <c r="L7" s="981"/>
      <c r="M7" s="981"/>
      <c r="N7" s="981"/>
    </row>
    <row r="8" spans="1:24" ht="14.25" customHeight="1" x14ac:dyDescent="0.25">
      <c r="A8" s="422"/>
      <c r="B8" s="422"/>
      <c r="C8" s="422"/>
      <c r="D8" s="214"/>
      <c r="E8" s="214"/>
      <c r="F8" s="214"/>
      <c r="G8" s="214"/>
      <c r="H8" s="420"/>
      <c r="I8" s="421"/>
      <c r="J8" s="421"/>
      <c r="K8" s="421"/>
      <c r="L8" s="421"/>
      <c r="M8" s="421"/>
      <c r="N8" s="421"/>
    </row>
    <row r="9" spans="1:24" ht="14.25" customHeight="1" x14ac:dyDescent="0.25">
      <c r="A9" s="422"/>
      <c r="B9" s="422"/>
      <c r="C9" s="422"/>
      <c r="D9" s="214"/>
      <c r="E9" s="214"/>
      <c r="F9" s="214"/>
      <c r="G9" s="214"/>
      <c r="H9" s="420"/>
      <c r="I9" s="421"/>
      <c r="J9" s="421"/>
      <c r="K9" s="421"/>
      <c r="L9" s="421"/>
      <c r="M9" s="421"/>
      <c r="N9" s="421"/>
    </row>
    <row r="10" spans="1:24" ht="14.25" customHeight="1" thickBot="1" x14ac:dyDescent="0.25">
      <c r="G10" s="203"/>
      <c r="H10" s="373">
        <v>240</v>
      </c>
      <c r="I10" s="373">
        <v>180</v>
      </c>
      <c r="J10" s="300">
        <v>120</v>
      </c>
      <c r="K10" s="300">
        <v>81</v>
      </c>
      <c r="L10" s="300">
        <v>64</v>
      </c>
      <c r="M10" s="300">
        <v>32</v>
      </c>
      <c r="N10" s="300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492"/>
      <c r="I11" s="492"/>
      <c r="J11" s="492"/>
      <c r="K11" s="492"/>
      <c r="L11" s="492"/>
      <c r="M11" s="492"/>
      <c r="N11" s="420"/>
      <c r="R11" s="425"/>
      <c r="S11" s="425"/>
      <c r="T11" s="425"/>
      <c r="U11" s="425"/>
      <c r="V11" s="425"/>
      <c r="W11" s="425"/>
      <c r="X11" s="425"/>
    </row>
    <row r="12" spans="1:24" ht="52.5" customHeight="1" thickBot="1" x14ac:dyDescent="0.3">
      <c r="A12" s="200"/>
      <c r="B12" s="199"/>
      <c r="C12" s="982"/>
      <c r="D12" s="879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531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70" t="s">
        <v>64</v>
      </c>
      <c r="B13" s="971"/>
      <c r="C13" s="971"/>
      <c r="D13" s="972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s="150" customFormat="1" ht="15" customHeight="1" x14ac:dyDescent="0.2">
      <c r="A14" s="1062" t="s">
        <v>417</v>
      </c>
      <c r="B14" s="1063"/>
      <c r="C14" s="1063"/>
      <c r="D14" s="1064"/>
      <c r="E14" s="580"/>
      <c r="F14" s="540">
        <f t="shared" ref="F14:F19" si="0">SUM(H14*$H$10)+(I14*$I$10)+(J14*$J$10)+(K14*$K$10)+(L14*$L$10)+(M14*$M$10)+(N14*$N$10)</f>
        <v>120</v>
      </c>
      <c r="G14" s="390">
        <f t="shared" ref="G14:G19" si="1">SUM(H14:N14)</f>
        <v>1</v>
      </c>
      <c r="H14" s="391"/>
      <c r="I14" s="392"/>
      <c r="J14" s="393">
        <v>1</v>
      </c>
      <c r="K14" s="392"/>
      <c r="L14" s="393"/>
      <c r="M14" s="393"/>
      <c r="N14" s="394"/>
      <c r="P14" s="63"/>
      <c r="Q14" s="545"/>
      <c r="R14" s="546"/>
      <c r="S14" s="545"/>
      <c r="T14" s="545"/>
      <c r="U14" s="545"/>
      <c r="V14" s="547"/>
      <c r="W14" s="545"/>
    </row>
    <row r="15" spans="1:24" s="150" customFormat="1" ht="15" customHeight="1" x14ac:dyDescent="0.2">
      <c r="A15" s="961" t="s">
        <v>418</v>
      </c>
      <c r="B15" s="962"/>
      <c r="C15" s="962"/>
      <c r="D15" s="963"/>
      <c r="E15" s="539"/>
      <c r="F15" s="540">
        <f t="shared" si="0"/>
        <v>120</v>
      </c>
      <c r="G15" s="390">
        <f t="shared" si="1"/>
        <v>1</v>
      </c>
      <c r="H15" s="391"/>
      <c r="I15" s="392"/>
      <c r="J15" s="392">
        <v>1</v>
      </c>
      <c r="K15" s="392"/>
      <c r="L15" s="393"/>
      <c r="M15" s="393"/>
      <c r="N15" s="394"/>
      <c r="P15" s="63"/>
      <c r="Q15" s="545"/>
      <c r="R15" s="546"/>
      <c r="S15" s="545"/>
      <c r="T15" s="545"/>
      <c r="U15" s="545"/>
      <c r="V15" s="547"/>
      <c r="W15" s="545"/>
    </row>
    <row r="16" spans="1:24" s="508" customFormat="1" ht="15" customHeight="1" x14ac:dyDescent="0.2">
      <c r="A16" s="967" t="s">
        <v>419</v>
      </c>
      <c r="B16" s="968"/>
      <c r="C16" s="968"/>
      <c r="D16" s="969"/>
      <c r="E16" s="501"/>
      <c r="F16" s="502">
        <f t="shared" si="0"/>
        <v>120</v>
      </c>
      <c r="G16" s="503">
        <f t="shared" si="1"/>
        <v>1</v>
      </c>
      <c r="H16" s="504"/>
      <c r="I16" s="505"/>
      <c r="J16" s="505">
        <v>1</v>
      </c>
      <c r="K16" s="505"/>
      <c r="L16" s="506"/>
      <c r="M16" s="506"/>
      <c r="N16" s="507"/>
      <c r="P16" s="509"/>
      <c r="Q16" s="510"/>
      <c r="R16" s="511"/>
      <c r="S16" s="510"/>
      <c r="T16" s="510"/>
      <c r="U16" s="510"/>
      <c r="V16" s="512"/>
      <c r="W16" s="510"/>
    </row>
    <row r="17" spans="1:29" s="508" customFormat="1" ht="15" customHeight="1" x14ac:dyDescent="0.2">
      <c r="A17" s="967" t="s">
        <v>420</v>
      </c>
      <c r="B17" s="968"/>
      <c r="C17" s="968"/>
      <c r="D17" s="969"/>
      <c r="E17" s="513"/>
      <c r="F17" s="502">
        <f t="shared" si="0"/>
        <v>120</v>
      </c>
      <c r="G17" s="503">
        <f t="shared" si="1"/>
        <v>1</v>
      </c>
      <c r="H17" s="504"/>
      <c r="I17" s="505"/>
      <c r="J17" s="505">
        <v>1</v>
      </c>
      <c r="K17" s="505"/>
      <c r="L17" s="506"/>
      <c r="M17" s="506"/>
      <c r="N17" s="507"/>
      <c r="P17" s="509"/>
      <c r="Q17" s="510"/>
      <c r="R17" s="511"/>
      <c r="S17" s="510"/>
      <c r="T17" s="510"/>
      <c r="U17" s="510"/>
      <c r="V17" s="512"/>
      <c r="W17" s="510"/>
    </row>
    <row r="18" spans="1:29" s="522" customFormat="1" ht="15" customHeight="1" x14ac:dyDescent="0.2">
      <c r="A18" s="984" t="s">
        <v>336</v>
      </c>
      <c r="B18" s="985"/>
      <c r="C18" s="985"/>
      <c r="D18" s="986"/>
      <c r="E18" s="514"/>
      <c r="F18" s="515">
        <f t="shared" si="0"/>
        <v>32</v>
      </c>
      <c r="G18" s="516">
        <f t="shared" si="1"/>
        <v>1</v>
      </c>
      <c r="H18" s="529"/>
      <c r="I18" s="519"/>
      <c r="J18" s="519"/>
      <c r="K18" s="519"/>
      <c r="L18" s="530"/>
      <c r="M18" s="530">
        <v>1</v>
      </c>
      <c r="N18" s="531"/>
      <c r="P18" s="523"/>
      <c r="Q18" s="524"/>
      <c r="R18" s="525"/>
      <c r="S18" s="524"/>
      <c r="T18" s="524"/>
      <c r="U18" s="524"/>
      <c r="V18" s="526"/>
      <c r="W18" s="524"/>
    </row>
    <row r="19" spans="1:29" s="522" customFormat="1" ht="15" customHeight="1" x14ac:dyDescent="0.2">
      <c r="A19" s="984" t="s">
        <v>336</v>
      </c>
      <c r="B19" s="985"/>
      <c r="C19" s="985"/>
      <c r="D19" s="986"/>
      <c r="E19" s="514"/>
      <c r="F19" s="515">
        <f t="shared" si="0"/>
        <v>32</v>
      </c>
      <c r="G19" s="516">
        <f t="shared" si="1"/>
        <v>1</v>
      </c>
      <c r="H19" s="529"/>
      <c r="I19" s="519"/>
      <c r="J19" s="519"/>
      <c r="K19" s="519"/>
      <c r="L19" s="530"/>
      <c r="M19" s="530">
        <v>1</v>
      </c>
      <c r="N19" s="531"/>
      <c r="P19" s="523"/>
      <c r="Q19" s="524"/>
      <c r="R19" s="525"/>
      <c r="S19" s="524"/>
      <c r="T19" s="524"/>
      <c r="U19" s="524"/>
      <c r="V19" s="526"/>
      <c r="W19" s="524"/>
    </row>
    <row r="20" spans="1:29" ht="15" customHeight="1" x14ac:dyDescent="0.2">
      <c r="A20" s="940"/>
      <c r="B20" s="941"/>
      <c r="C20" s="941"/>
      <c r="D20" s="942"/>
      <c r="E20" s="302"/>
      <c r="F20" s="304"/>
      <c r="G20" s="305"/>
      <c r="H20" s="311"/>
      <c r="I20" s="312"/>
      <c r="J20" s="307"/>
      <c r="K20" s="312"/>
      <c r="L20" s="423"/>
      <c r="M20" s="423"/>
      <c r="N20" s="314"/>
      <c r="P20" s="63"/>
      <c r="Q20" s="160"/>
      <c r="R20" s="162"/>
      <c r="S20" s="160"/>
      <c r="T20" s="160"/>
      <c r="U20" s="160"/>
      <c r="V20" s="161"/>
      <c r="W20" s="160"/>
    </row>
    <row r="21" spans="1:29" ht="15" customHeight="1" x14ac:dyDescent="0.25">
      <c r="A21" s="428" t="s">
        <v>113</v>
      </c>
      <c r="B21" s="429"/>
      <c r="C21" s="429"/>
      <c r="D21" s="429"/>
      <c r="E21" s="430"/>
      <c r="F21" s="372"/>
      <c r="G21" s="315">
        <f>SUM(G14:G19)</f>
        <v>6</v>
      </c>
      <c r="H21" s="943"/>
      <c r="I21" s="944"/>
      <c r="J21" s="944"/>
      <c r="K21" s="944"/>
      <c r="L21" s="944"/>
      <c r="M21" s="944"/>
      <c r="N21" s="945"/>
      <c r="P21" s="63"/>
      <c r="Q21" s="160"/>
      <c r="R21" s="162"/>
      <c r="S21" s="160"/>
      <c r="T21" s="160"/>
      <c r="U21" s="160"/>
      <c r="V21" s="161"/>
      <c r="W21" s="160"/>
    </row>
    <row r="22" spans="1:29" ht="15" customHeight="1" x14ac:dyDescent="0.25">
      <c r="A22" s="946" t="s">
        <v>8</v>
      </c>
      <c r="B22" s="947"/>
      <c r="C22" s="947"/>
      <c r="D22" s="948"/>
      <c r="E22" s="120">
        <f>SUM(F22*$E$12)</f>
        <v>788.8</v>
      </c>
      <c r="F22" s="136">
        <f>SUM(H22*$H$10)+(I22*$I$10)+(J22*$J$10)+(K22*$K$10)+(L22*$L$10)+(M22*$M$10)+(N22*$N$10)</f>
        <v>544</v>
      </c>
      <c r="G22" s="135">
        <f>SUM(H22:N22)</f>
        <v>6</v>
      </c>
      <c r="H22" s="157">
        <f t="shared" ref="H22:N22" si="2">SUM(H14:H21)</f>
        <v>0</v>
      </c>
      <c r="I22" s="157">
        <f t="shared" si="2"/>
        <v>0</v>
      </c>
      <c r="J22" s="157">
        <f t="shared" si="2"/>
        <v>4</v>
      </c>
      <c r="K22" s="157">
        <f t="shared" si="2"/>
        <v>0</v>
      </c>
      <c r="L22" s="157">
        <f t="shared" si="2"/>
        <v>0</v>
      </c>
      <c r="M22" s="157">
        <f t="shared" si="2"/>
        <v>2</v>
      </c>
      <c r="N22" s="157">
        <f t="shared" si="2"/>
        <v>0</v>
      </c>
      <c r="Q22" s="140"/>
    </row>
    <row r="23" spans="1:29" ht="15" customHeight="1" x14ac:dyDescent="0.25">
      <c r="A23" s="949"/>
      <c r="B23" s="950"/>
      <c r="C23" s="950"/>
      <c r="D23" s="950"/>
      <c r="E23" s="155"/>
      <c r="F23" s="154"/>
      <c r="G23" s="154"/>
      <c r="H23" s="154"/>
      <c r="I23" s="154"/>
      <c r="J23" s="154"/>
      <c r="K23" s="154"/>
      <c r="L23" s="424"/>
      <c r="M23" s="424"/>
      <c r="N23" s="152"/>
      <c r="P23" s="63"/>
      <c r="Q23" s="151"/>
      <c r="R23" s="150"/>
      <c r="S23" s="150"/>
      <c r="T23" s="150"/>
    </row>
    <row r="24" spans="1:29" ht="15" customHeight="1" x14ac:dyDescent="0.25">
      <c r="A24" s="951" t="s">
        <v>104</v>
      </c>
      <c r="B24" s="952"/>
      <c r="C24" s="952"/>
      <c r="D24" s="953"/>
      <c r="E24" s="388">
        <f>SUM(F24*$E$12)</f>
        <v>117.45</v>
      </c>
      <c r="F24" s="389">
        <f>SUM(H24*$H$10)+(I24*$I$10)+(J24*$J$10)+(K24*$K$10)+(L24*$L$10)+(M24*$M$10)+(N24*$N$10)</f>
        <v>81</v>
      </c>
      <c r="G24" s="390">
        <f>SUM(H24:N24)</f>
        <v>1</v>
      </c>
      <c r="H24" s="391"/>
      <c r="I24" s="392"/>
      <c r="J24" s="392">
        <v>0</v>
      </c>
      <c r="K24" s="392">
        <v>1</v>
      </c>
      <c r="L24" s="831">
        <v>0</v>
      </c>
      <c r="M24" s="393"/>
      <c r="N24" s="394"/>
      <c r="P24" s="149"/>
    </row>
    <row r="25" spans="1:29" ht="15" customHeight="1" x14ac:dyDescent="0.25">
      <c r="A25" s="951"/>
      <c r="B25" s="952"/>
      <c r="C25" s="952"/>
      <c r="D25" s="953"/>
      <c r="E25" s="388"/>
      <c r="F25" s="389"/>
      <c r="G25" s="390"/>
      <c r="H25" s="391"/>
      <c r="I25" s="392"/>
      <c r="J25" s="392"/>
      <c r="K25" s="392"/>
      <c r="L25" s="393"/>
      <c r="M25" s="393"/>
      <c r="N25" s="394"/>
      <c r="P25" s="63"/>
      <c r="Q25" s="140"/>
    </row>
    <row r="26" spans="1:29" ht="15" customHeight="1" x14ac:dyDescent="0.25">
      <c r="A26" s="946" t="s">
        <v>59</v>
      </c>
      <c r="B26" s="947"/>
      <c r="C26" s="947"/>
      <c r="D26" s="948"/>
      <c r="E26" s="120">
        <f>SUM(F26*$E$12)</f>
        <v>117.45</v>
      </c>
      <c r="F26" s="136">
        <f>SUM(H26*$H$10)+(I26*$I$10)+(J26*$J$10)+(K26*$K$10)+(L26*$L$10)+(M26*$M$10)+(N26*$N$10)</f>
        <v>81</v>
      </c>
      <c r="G26" s="135">
        <f t="shared" ref="G26:N26" si="3">SUM(G24:G25)</f>
        <v>1</v>
      </c>
      <c r="H26" s="135">
        <f t="shared" si="3"/>
        <v>0</v>
      </c>
      <c r="I26" s="135">
        <f t="shared" si="3"/>
        <v>0</v>
      </c>
      <c r="J26" s="135">
        <f t="shared" si="3"/>
        <v>0</v>
      </c>
      <c r="K26" s="135">
        <f t="shared" si="3"/>
        <v>1</v>
      </c>
      <c r="L26" s="135">
        <f t="shared" si="3"/>
        <v>0</v>
      </c>
      <c r="M26" s="135">
        <f t="shared" si="3"/>
        <v>0</v>
      </c>
      <c r="N26" s="135">
        <f t="shared" si="3"/>
        <v>0</v>
      </c>
    </row>
    <row r="27" spans="1:29" ht="15" customHeight="1" x14ac:dyDescent="0.25">
      <c r="A27" s="954"/>
      <c r="B27" s="955"/>
      <c r="C27" s="955"/>
      <c r="D27" s="955"/>
      <c r="E27" s="130"/>
      <c r="F27" s="129"/>
      <c r="G27" s="127"/>
      <c r="H27" s="128"/>
      <c r="I27" s="127"/>
      <c r="J27" s="127"/>
      <c r="K27" s="127"/>
      <c r="L27" s="126"/>
      <c r="M27" s="126"/>
      <c r="N27" s="125"/>
    </row>
    <row r="28" spans="1:29" ht="15" customHeight="1" thickBot="1" x14ac:dyDescent="0.3">
      <c r="A28" s="956" t="s">
        <v>24</v>
      </c>
      <c r="B28" s="957"/>
      <c r="C28" s="957"/>
      <c r="D28" s="958"/>
      <c r="E28" s="120">
        <f t="shared" ref="E28:N28" si="4">SUM(E22+E26)</f>
        <v>906.25</v>
      </c>
      <c r="F28" s="120">
        <f t="shared" si="4"/>
        <v>625</v>
      </c>
      <c r="G28" s="120">
        <f t="shared" si="4"/>
        <v>7</v>
      </c>
      <c r="H28" s="120">
        <f t="shared" si="4"/>
        <v>0</v>
      </c>
      <c r="I28" s="120">
        <f t="shared" si="4"/>
        <v>0</v>
      </c>
      <c r="J28" s="120">
        <f t="shared" si="4"/>
        <v>4</v>
      </c>
      <c r="K28" s="120">
        <f t="shared" si="4"/>
        <v>1</v>
      </c>
      <c r="L28" s="120">
        <f t="shared" si="4"/>
        <v>0</v>
      </c>
      <c r="M28" s="120">
        <f t="shared" si="4"/>
        <v>2</v>
      </c>
      <c r="N28" s="120">
        <f t="shared" si="4"/>
        <v>0</v>
      </c>
    </row>
    <row r="29" spans="1:29" ht="13.5" hidden="1" thickBot="1" x14ac:dyDescent="0.25">
      <c r="A29" s="357"/>
      <c r="B29" s="358"/>
      <c r="C29" s="118" t="s">
        <v>9</v>
      </c>
      <c r="D29" s="117"/>
      <c r="E29" s="117"/>
      <c r="F29" s="117"/>
      <c r="G29" s="116" t="e">
        <f>#REF!+#REF!</f>
        <v>#REF!</v>
      </c>
      <c r="H29" s="115"/>
      <c r="I29" s="115"/>
      <c r="J29" s="115"/>
      <c r="K29" s="115"/>
      <c r="L29" s="115"/>
      <c r="M29" s="115"/>
      <c r="N29" s="114"/>
    </row>
    <row r="30" spans="1:29" ht="13.5" hidden="1" thickBot="1" x14ac:dyDescent="0.25">
      <c r="A30" s="113"/>
      <c r="B30" s="112"/>
      <c r="C30" s="111" t="s">
        <v>10</v>
      </c>
      <c r="D30" s="110"/>
      <c r="E30" s="110"/>
      <c r="F30" s="110"/>
      <c r="G30" s="109"/>
      <c r="H30" s="108" t="e">
        <f>(#REF!+#REF!)*100</f>
        <v>#REF!</v>
      </c>
      <c r="I30" s="108" t="e">
        <f>(#REF!+#REF!)*100</f>
        <v>#REF!</v>
      </c>
      <c r="J30" s="108" t="e">
        <f>(#REF!+#REF!)*100</f>
        <v>#REF!</v>
      </c>
      <c r="K30" s="108" t="e">
        <f>(#REF!+#REF!)*168</f>
        <v>#REF!</v>
      </c>
      <c r="L30" s="108" t="e">
        <f>(#REF!+#REF!)*48</f>
        <v>#REF!</v>
      </c>
      <c r="M30" s="107" t="e">
        <f>(#REF!+#REF!)*36</f>
        <v>#REF!</v>
      </c>
      <c r="N30" s="106" t="e">
        <f>(#REF!+#REF!)*36</f>
        <v>#REF!</v>
      </c>
    </row>
    <row r="31" spans="1:29" ht="58.5" customHeight="1" thickTop="1" x14ac:dyDescent="0.25">
      <c r="A31" s="105" t="s">
        <v>11</v>
      </c>
      <c r="B31" s="104" t="s">
        <v>12</v>
      </c>
      <c r="C31" s="103" t="s">
        <v>13</v>
      </c>
      <c r="D31" s="101"/>
      <c r="E31" s="101"/>
      <c r="F31" s="101"/>
      <c r="G31" s="101"/>
      <c r="H31" s="102" t="s">
        <v>3</v>
      </c>
      <c r="I31" s="101"/>
      <c r="J31" s="100"/>
      <c r="K31" s="100"/>
      <c r="L31" s="100"/>
      <c r="M31" s="99" t="s">
        <v>15</v>
      </c>
      <c r="N31" s="98" t="s">
        <v>16</v>
      </c>
      <c r="P31" s="59"/>
      <c r="Q31" s="59"/>
      <c r="R31" s="83"/>
      <c r="W31" s="83"/>
      <c r="X31" s="83"/>
      <c r="Y31" s="83"/>
      <c r="Z31" s="83"/>
      <c r="AA31" s="83"/>
      <c r="AB31" s="83"/>
      <c r="AC31" s="59"/>
    </row>
    <row r="32" spans="1:29" ht="15" customHeight="1" x14ac:dyDescent="0.2">
      <c r="A32" s="418" t="s">
        <v>86</v>
      </c>
      <c r="B32" s="308"/>
      <c r="C32" s="959" t="s">
        <v>423</v>
      </c>
      <c r="D32" s="942"/>
      <c r="E32" s="320">
        <f>SUM(F32*$E$12)</f>
        <v>0</v>
      </c>
      <c r="F32" s="320">
        <f>SUM(N32*M32)</f>
        <v>0</v>
      </c>
      <c r="G32" s="348"/>
      <c r="H32" s="321"/>
      <c r="I32" s="321"/>
      <c r="J32" s="320"/>
      <c r="K32" s="322"/>
      <c r="L32" s="319"/>
      <c r="M32" s="320">
        <v>1</v>
      </c>
      <c r="N32" s="633">
        <v>0</v>
      </c>
      <c r="P32" s="59"/>
      <c r="W32" s="97"/>
      <c r="X32" s="96"/>
      <c r="Y32" s="96"/>
      <c r="Z32" s="96"/>
      <c r="AA32" s="96"/>
      <c r="AB32" s="96"/>
      <c r="AC32" s="59"/>
    </row>
    <row r="33" spans="1:29" ht="15" customHeight="1" x14ac:dyDescent="0.2">
      <c r="A33" s="418"/>
      <c r="B33" s="308" t="s">
        <v>86</v>
      </c>
      <c r="C33" s="959" t="s">
        <v>245</v>
      </c>
      <c r="D33" s="942"/>
      <c r="E33" s="320">
        <f>SUM(F33*$E$12)</f>
        <v>522</v>
      </c>
      <c r="F33" s="320">
        <f>SUM(N33*M33)</f>
        <v>360</v>
      </c>
      <c r="G33" s="348"/>
      <c r="H33" s="324"/>
      <c r="I33" s="322"/>
      <c r="J33" s="325"/>
      <c r="K33" s="322"/>
      <c r="L33" s="319"/>
      <c r="M33" s="320">
        <v>1</v>
      </c>
      <c r="N33" s="553">
        <v>360</v>
      </c>
      <c r="P33" s="59"/>
      <c r="W33" s="97"/>
      <c r="X33" s="96"/>
      <c r="Y33" s="96"/>
      <c r="Z33" s="96"/>
      <c r="AA33" s="96"/>
      <c r="AB33" s="96"/>
      <c r="AC33" s="59"/>
    </row>
    <row r="34" spans="1:29" ht="15" customHeight="1" x14ac:dyDescent="0.2">
      <c r="A34" s="418"/>
      <c r="B34" s="308" t="s">
        <v>86</v>
      </c>
      <c r="C34" s="959" t="s">
        <v>246</v>
      </c>
      <c r="D34" s="942"/>
      <c r="E34" s="320">
        <f>SUM(F34*$E$12)</f>
        <v>0</v>
      </c>
      <c r="F34" s="320">
        <f>SUM(N34*M34)</f>
        <v>0</v>
      </c>
      <c r="G34" s="348"/>
      <c r="H34" s="321"/>
      <c r="I34" s="321"/>
      <c r="J34" s="320"/>
      <c r="K34" s="322"/>
      <c r="L34" s="319"/>
      <c r="M34" s="632">
        <v>0</v>
      </c>
      <c r="N34" s="633">
        <v>400</v>
      </c>
      <c r="P34" s="59"/>
      <c r="W34" s="97"/>
      <c r="X34" s="96"/>
      <c r="Y34" s="96"/>
      <c r="Z34" s="96"/>
      <c r="AA34" s="96"/>
      <c r="AB34" s="96"/>
      <c r="AC34" s="59"/>
    </row>
    <row r="35" spans="1:29" ht="15" customHeight="1" x14ac:dyDescent="0.2">
      <c r="A35" s="317" t="s">
        <v>86</v>
      </c>
      <c r="B35" s="307"/>
      <c r="C35" s="959" t="s">
        <v>421</v>
      </c>
      <c r="D35" s="942"/>
      <c r="E35" s="320">
        <f>SUM(F35*$E$12)</f>
        <v>0</v>
      </c>
      <c r="F35" s="320">
        <f>SUM(N35*M35)</f>
        <v>0</v>
      </c>
      <c r="G35" s="348"/>
      <c r="H35" s="321"/>
      <c r="I35" s="321"/>
      <c r="J35" s="320"/>
      <c r="K35" s="322"/>
      <c r="L35" s="319"/>
      <c r="M35" s="320">
        <v>1</v>
      </c>
      <c r="N35" s="323">
        <v>0</v>
      </c>
      <c r="P35" s="59"/>
      <c r="W35" s="83"/>
      <c r="X35" s="83"/>
      <c r="Y35" s="83"/>
      <c r="Z35" s="83"/>
      <c r="AA35" s="83"/>
      <c r="AB35" s="60"/>
      <c r="AC35" s="59"/>
    </row>
    <row r="36" spans="1:29" ht="15" customHeight="1" x14ac:dyDescent="0.2">
      <c r="A36" s="317"/>
      <c r="B36" s="307"/>
      <c r="C36" s="959"/>
      <c r="D36" s="942"/>
      <c r="E36" s="320">
        <f>SUM(F36*$E$12)</f>
        <v>0</v>
      </c>
      <c r="F36" s="320">
        <f>SUM(N36*M36)</f>
        <v>0</v>
      </c>
      <c r="G36" s="348"/>
      <c r="H36" s="324"/>
      <c r="I36" s="322"/>
      <c r="J36" s="325"/>
      <c r="K36" s="322"/>
      <c r="L36" s="319"/>
      <c r="M36" s="320"/>
      <c r="N36" s="328"/>
      <c r="P36" s="59"/>
      <c r="W36" s="83"/>
      <c r="X36" s="83"/>
      <c r="Y36" s="83"/>
      <c r="Z36" s="83"/>
      <c r="AA36" s="83"/>
      <c r="AB36" s="60"/>
      <c r="AC36" s="59"/>
    </row>
    <row r="37" spans="1:29" ht="15" customHeight="1" x14ac:dyDescent="0.2">
      <c r="A37" s="418"/>
      <c r="B37" s="308"/>
      <c r="C37" s="959"/>
      <c r="D37" s="942"/>
      <c r="E37" s="320"/>
      <c r="F37" s="320"/>
      <c r="G37" s="320"/>
      <c r="H37" s="324"/>
      <c r="I37" s="322"/>
      <c r="J37" s="325"/>
      <c r="K37" s="322"/>
      <c r="L37" s="320"/>
      <c r="M37" s="320"/>
      <c r="N37" s="323"/>
      <c r="P37" s="59"/>
      <c r="W37" s="74"/>
      <c r="X37" s="74"/>
      <c r="Y37" s="74"/>
      <c r="Z37" s="63"/>
      <c r="AA37" s="74"/>
      <c r="AB37" s="74"/>
      <c r="AC37" s="59"/>
    </row>
    <row r="38" spans="1:29" ht="15" customHeight="1" x14ac:dyDescent="0.25">
      <c r="A38" s="418"/>
      <c r="B38" s="308"/>
      <c r="C38" s="938" t="s">
        <v>305</v>
      </c>
      <c r="D38" s="939"/>
      <c r="E38" s="320">
        <f>SUM(E32:E36)</f>
        <v>522</v>
      </c>
      <c r="F38" s="320">
        <f>SUM(F32:F36)</f>
        <v>360</v>
      </c>
      <c r="G38" s="320"/>
      <c r="H38" s="320"/>
      <c r="I38" s="320"/>
      <c r="J38" s="320"/>
      <c r="K38" s="320"/>
      <c r="L38" s="320"/>
      <c r="M38" s="320"/>
      <c r="N38" s="331"/>
      <c r="P38" s="59"/>
      <c r="Q38" s="63"/>
      <c r="R38" s="63"/>
      <c r="W38" s="60"/>
      <c r="X38" s="60"/>
      <c r="Y38" s="60"/>
      <c r="Z38" s="60"/>
      <c r="AA38" s="60"/>
      <c r="AB38" s="60"/>
      <c r="AC38" s="59"/>
    </row>
    <row r="39" spans="1:29" ht="15" customHeight="1" thickBot="1" x14ac:dyDescent="0.3">
      <c r="A39" s="333"/>
      <c r="B39" s="332"/>
      <c r="C39" s="916"/>
      <c r="D39" s="917"/>
      <c r="E39" s="917"/>
      <c r="F39" s="917"/>
      <c r="G39" s="918"/>
      <c r="H39" s="334"/>
      <c r="I39" s="334"/>
      <c r="J39" s="334"/>
      <c r="K39" s="334"/>
      <c r="L39" s="334"/>
      <c r="M39" s="334"/>
      <c r="N39" s="335"/>
      <c r="P39" s="59"/>
      <c r="Q39" s="63"/>
      <c r="R39" s="63"/>
      <c r="W39" s="60"/>
      <c r="X39" s="60"/>
      <c r="Y39" s="60"/>
      <c r="Z39" s="60"/>
      <c r="AA39" s="60"/>
      <c r="AB39" s="60"/>
      <c r="AC39" s="59"/>
    </row>
    <row r="40" spans="1:29" ht="15" customHeight="1" x14ac:dyDescent="0.25">
      <c r="A40" s="333"/>
      <c r="B40" s="332"/>
      <c r="C40" s="919" t="s">
        <v>18</v>
      </c>
      <c r="D40" s="920"/>
      <c r="E40" s="581">
        <f>SUM(E22+E38)</f>
        <v>1310.8</v>
      </c>
      <c r="F40" s="581">
        <f>SUM(F22+F38)</f>
        <v>904</v>
      </c>
      <c r="G40" s="581">
        <f>SUM(G22+G38)</f>
        <v>6</v>
      </c>
      <c r="H40" s="334"/>
      <c r="I40" s="334"/>
      <c r="J40" s="334"/>
      <c r="K40" s="334"/>
      <c r="L40" s="334"/>
      <c r="M40" s="334"/>
      <c r="N40" s="335"/>
      <c r="P40" s="59"/>
      <c r="Q40" s="63"/>
      <c r="R40" s="63"/>
      <c r="W40" s="60"/>
      <c r="X40" s="60"/>
      <c r="Y40" s="60"/>
      <c r="Z40" s="60"/>
      <c r="AA40" s="60"/>
      <c r="AB40" s="60"/>
      <c r="AC40" s="59"/>
    </row>
    <row r="41" spans="1:29" ht="15" customHeight="1" thickBot="1" x14ac:dyDescent="0.3">
      <c r="A41" s="333"/>
      <c r="B41" s="332"/>
      <c r="C41" s="921" t="s">
        <v>112</v>
      </c>
      <c r="D41" s="922"/>
      <c r="E41" s="583">
        <f>SUM(E22+E24+E38)</f>
        <v>1428.25</v>
      </c>
      <c r="F41" s="583">
        <f>SUM(F22+F24+F38)</f>
        <v>985</v>
      </c>
      <c r="G41" s="583">
        <f>SUM(G22+G24+G38)</f>
        <v>7</v>
      </c>
      <c r="H41" s="334"/>
      <c r="I41" s="334"/>
      <c r="J41" s="334"/>
      <c r="K41" s="334"/>
      <c r="L41" s="334"/>
      <c r="M41" s="334"/>
      <c r="N41" s="335"/>
      <c r="P41" s="59"/>
      <c r="Q41" s="63"/>
      <c r="R41" s="63"/>
      <c r="S41" s="63"/>
      <c r="T41" s="62"/>
      <c r="U41" s="61"/>
      <c r="V41" s="60"/>
      <c r="W41" s="60"/>
      <c r="X41" s="60"/>
      <c r="Y41" s="60"/>
      <c r="Z41" s="60"/>
      <c r="AA41" s="60"/>
      <c r="AB41" s="60"/>
      <c r="AC41" s="59"/>
    </row>
    <row r="42" spans="1:29" ht="15" customHeight="1" x14ac:dyDescent="0.25">
      <c r="A42" s="333"/>
      <c r="B42" s="332"/>
      <c r="C42" s="999"/>
      <c r="D42" s="1000"/>
      <c r="E42" s="1000"/>
      <c r="F42" s="1000"/>
      <c r="G42" s="1001"/>
      <c r="H42" s="334"/>
      <c r="I42" s="334"/>
      <c r="J42" s="334"/>
      <c r="K42" s="334"/>
      <c r="L42" s="334"/>
      <c r="M42" s="334"/>
      <c r="N42" s="335"/>
      <c r="P42" s="59"/>
      <c r="Q42" s="63"/>
      <c r="R42" s="63"/>
      <c r="S42" s="63"/>
      <c r="T42" s="62"/>
      <c r="U42" s="61"/>
      <c r="V42" s="60"/>
      <c r="W42" s="60"/>
      <c r="X42" s="60"/>
      <c r="Y42" s="60"/>
      <c r="Z42" s="60"/>
      <c r="AA42" s="60"/>
      <c r="AB42" s="60"/>
      <c r="AC42" s="59"/>
    </row>
    <row r="43" spans="1:29" ht="15" customHeight="1" x14ac:dyDescent="0.2">
      <c r="A43" s="926" t="s">
        <v>20</v>
      </c>
      <c r="B43" s="927"/>
      <c r="C43" s="927"/>
      <c r="D43" s="927"/>
      <c r="E43" s="927"/>
      <c r="F43" s="927"/>
      <c r="G43" s="927"/>
      <c r="H43" s="927"/>
      <c r="I43" s="927"/>
      <c r="J43" s="927"/>
      <c r="K43" s="927"/>
      <c r="L43" s="927"/>
      <c r="M43" s="927"/>
      <c r="N43" s="928"/>
    </row>
    <row r="44" spans="1:29" ht="15" customHeight="1" x14ac:dyDescent="0.2">
      <c r="A44" s="929"/>
      <c r="B44" s="930"/>
      <c r="C44" s="930"/>
      <c r="D44" s="930"/>
      <c r="E44" s="930"/>
      <c r="F44" s="930"/>
      <c r="G44" s="930"/>
      <c r="H44" s="930"/>
      <c r="I44" s="930"/>
      <c r="J44" s="930"/>
      <c r="K44" s="930"/>
      <c r="L44" s="930"/>
      <c r="M44" s="930"/>
      <c r="N44" s="931"/>
    </row>
    <row r="45" spans="1:29" ht="15" customHeight="1" x14ac:dyDescent="0.2">
      <c r="A45" s="932" t="s">
        <v>247</v>
      </c>
      <c r="B45" s="933"/>
      <c r="C45" s="933"/>
      <c r="D45" s="933"/>
      <c r="E45" s="933"/>
      <c r="F45" s="933"/>
      <c r="G45" s="933"/>
      <c r="H45" s="933"/>
      <c r="I45" s="933"/>
      <c r="J45" s="933"/>
      <c r="K45" s="933"/>
      <c r="L45" s="933"/>
      <c r="M45" s="933"/>
      <c r="N45" s="934"/>
    </row>
    <row r="46" spans="1:29" ht="15" customHeight="1" x14ac:dyDescent="0.2">
      <c r="A46" s="932" t="s">
        <v>248</v>
      </c>
      <c r="B46" s="933"/>
      <c r="C46" s="933"/>
      <c r="D46" s="933"/>
      <c r="E46" s="933"/>
      <c r="F46" s="933"/>
      <c r="G46" s="933"/>
      <c r="H46" s="933"/>
      <c r="I46" s="933"/>
      <c r="J46" s="933"/>
      <c r="K46" s="933"/>
      <c r="L46" s="933"/>
      <c r="M46" s="933"/>
      <c r="N46" s="934"/>
    </row>
    <row r="47" spans="1:29" ht="15" customHeight="1" x14ac:dyDescent="0.2">
      <c r="A47" s="932" t="s">
        <v>349</v>
      </c>
      <c r="B47" s="933"/>
      <c r="C47" s="933"/>
      <c r="D47" s="933"/>
      <c r="E47" s="933"/>
      <c r="F47" s="933"/>
      <c r="G47" s="933"/>
      <c r="H47" s="933"/>
      <c r="I47" s="933"/>
      <c r="J47" s="933"/>
      <c r="K47" s="933"/>
      <c r="L47" s="933"/>
      <c r="M47" s="933"/>
      <c r="N47" s="934"/>
    </row>
    <row r="48" spans="1:29" ht="15" customHeight="1" x14ac:dyDescent="0.2">
      <c r="A48" s="932" t="s">
        <v>249</v>
      </c>
      <c r="B48" s="933"/>
      <c r="C48" s="933"/>
      <c r="D48" s="933"/>
      <c r="E48" s="933"/>
      <c r="F48" s="933"/>
      <c r="G48" s="933"/>
      <c r="H48" s="933"/>
      <c r="I48" s="933"/>
      <c r="J48" s="933"/>
      <c r="K48" s="933"/>
      <c r="L48" s="933"/>
      <c r="M48" s="933"/>
      <c r="N48" s="934"/>
    </row>
    <row r="49" spans="1:14" ht="15" customHeight="1" x14ac:dyDescent="0.2">
      <c r="A49" s="1065" t="s">
        <v>428</v>
      </c>
      <c r="B49" s="1065"/>
      <c r="C49" s="1065"/>
      <c r="D49" s="1065"/>
      <c r="E49" s="1065"/>
      <c r="F49" s="1065"/>
    </row>
    <row r="50" spans="1:14" ht="15" customHeight="1" x14ac:dyDescent="0.2">
      <c r="A50" s="932" t="s">
        <v>422</v>
      </c>
      <c r="B50" s="933"/>
      <c r="C50" s="933"/>
      <c r="D50" s="933"/>
      <c r="E50" s="933"/>
      <c r="F50" s="933"/>
      <c r="G50" s="933"/>
      <c r="H50" s="933"/>
      <c r="I50" s="933"/>
      <c r="J50" s="933"/>
      <c r="K50" s="933"/>
      <c r="L50" s="933"/>
      <c r="M50" s="933"/>
      <c r="N50" s="934"/>
    </row>
    <row r="51" spans="1:14" ht="15" customHeight="1" thickBot="1" x14ac:dyDescent="0.25">
      <c r="A51" s="913"/>
      <c r="B51" s="914"/>
      <c r="C51" s="914"/>
      <c r="D51" s="914"/>
      <c r="E51" s="914"/>
      <c r="F51" s="914"/>
      <c r="G51" s="914"/>
      <c r="H51" s="914"/>
      <c r="I51" s="914"/>
      <c r="J51" s="914"/>
      <c r="K51" s="914"/>
      <c r="L51" s="914"/>
      <c r="M51" s="914"/>
      <c r="N51" s="915"/>
    </row>
  </sheetData>
  <mergeCells count="46">
    <mergeCell ref="C36:D36"/>
    <mergeCell ref="C37:D37"/>
    <mergeCell ref="C39:G39"/>
    <mergeCell ref="C42:G42"/>
    <mergeCell ref="C32:D32"/>
    <mergeCell ref="C33:D33"/>
    <mergeCell ref="C34:D34"/>
    <mergeCell ref="C35:D35"/>
    <mergeCell ref="A51:N51"/>
    <mergeCell ref="C38:D38"/>
    <mergeCell ref="C40:D40"/>
    <mergeCell ref="C41:D41"/>
    <mergeCell ref="A43:N44"/>
    <mergeCell ref="A45:N45"/>
    <mergeCell ref="A46:N46"/>
    <mergeCell ref="A47:N47"/>
    <mergeCell ref="A48:N48"/>
    <mergeCell ref="A50:N50"/>
    <mergeCell ref="A49:F49"/>
    <mergeCell ref="A28:D28"/>
    <mergeCell ref="A23:D23"/>
    <mergeCell ref="A24:D24"/>
    <mergeCell ref="A25:D25"/>
    <mergeCell ref="A26:D26"/>
    <mergeCell ref="A27:D27"/>
    <mergeCell ref="H21:N21"/>
    <mergeCell ref="A22:D22"/>
    <mergeCell ref="A14:D14"/>
    <mergeCell ref="A15:D15"/>
    <mergeCell ref="A16:D16"/>
    <mergeCell ref="A17:D17"/>
    <mergeCell ref="A19:D19"/>
    <mergeCell ref="A20:D20"/>
    <mergeCell ref="A18:D18"/>
    <mergeCell ref="A13:D13"/>
    <mergeCell ref="K1:N1"/>
    <mergeCell ref="A2:C2"/>
    <mergeCell ref="K2:N2"/>
    <mergeCell ref="A3:C3"/>
    <mergeCell ref="K3:N3"/>
    <mergeCell ref="A4:C4"/>
    <mergeCell ref="A5:C5"/>
    <mergeCell ref="A6:C6"/>
    <mergeCell ref="A7:C7"/>
    <mergeCell ref="H7:N7"/>
    <mergeCell ref="C12:D12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F09F6-7723-410F-ABF3-3CA3AB59D105}">
  <sheetPr codeName="Sheet12">
    <tabColor theme="5" tint="0.39997558519241921"/>
  </sheetPr>
  <dimension ref="A1:AC52"/>
  <sheetViews>
    <sheetView showGridLines="0" view="pageLayout" topLeftCell="E10" zoomScale="80" zoomScaleNormal="90" zoomScalePageLayoutView="80" workbookViewId="0">
      <selection activeCell="M32" sqref="M32:M33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434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434"/>
      <c r="G1" s="434"/>
      <c r="I1" s="221"/>
      <c r="J1" s="220"/>
      <c r="K1" s="973"/>
      <c r="L1" s="973"/>
      <c r="M1" s="973"/>
      <c r="N1" s="973"/>
    </row>
    <row r="2" spans="1:24" ht="14.25" customHeight="1" x14ac:dyDescent="0.25">
      <c r="A2" s="974" t="s">
        <v>91</v>
      </c>
      <c r="B2" s="974"/>
      <c r="C2" s="974"/>
      <c r="D2" s="464" t="s">
        <v>424</v>
      </c>
      <c r="E2" s="465"/>
      <c r="F2" s="465"/>
      <c r="G2" s="206"/>
      <c r="H2" s="214"/>
      <c r="I2" s="215"/>
      <c r="J2" s="214"/>
      <c r="K2" s="975" t="s">
        <v>102</v>
      </c>
      <c r="L2" s="975"/>
      <c r="M2" s="975"/>
      <c r="N2" s="975"/>
    </row>
    <row r="3" spans="1:24" ht="17.25" customHeight="1" x14ac:dyDescent="0.25">
      <c r="A3" s="976" t="s">
        <v>90</v>
      </c>
      <c r="B3" s="977"/>
      <c r="C3" s="977"/>
      <c r="D3" s="446" t="s">
        <v>338</v>
      </c>
      <c r="E3" s="380"/>
      <c r="F3" s="380"/>
      <c r="G3" s="395"/>
      <c r="H3" s="396"/>
      <c r="I3" s="219"/>
      <c r="J3" s="214"/>
      <c r="K3" s="978">
        <v>43889</v>
      </c>
      <c r="L3" s="979"/>
      <c r="M3" s="979"/>
      <c r="N3" s="979"/>
    </row>
    <row r="4" spans="1:24" ht="14.25" customHeight="1" x14ac:dyDescent="0.25">
      <c r="A4" s="976" t="s">
        <v>92</v>
      </c>
      <c r="B4" s="976"/>
      <c r="C4" s="976"/>
      <c r="D4" s="381"/>
      <c r="E4" s="382"/>
      <c r="F4" s="382"/>
      <c r="G4" s="397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6" t="s">
        <v>93</v>
      </c>
      <c r="B5" s="976"/>
      <c r="C5" s="976"/>
      <c r="D5" s="383"/>
      <c r="E5" s="382"/>
      <c r="F5" s="382"/>
      <c r="G5" s="397"/>
      <c r="H5" s="214"/>
      <c r="I5" s="214"/>
      <c r="J5" s="214"/>
      <c r="K5" s="215"/>
      <c r="L5" s="214"/>
      <c r="M5" s="351"/>
      <c r="N5" s="352"/>
    </row>
    <row r="6" spans="1:24" ht="14.25" customHeight="1" x14ac:dyDescent="0.25">
      <c r="A6" s="976" t="s">
        <v>95</v>
      </c>
      <c r="B6" s="977"/>
      <c r="C6" s="977"/>
      <c r="D6" s="417"/>
      <c r="E6" s="384"/>
      <c r="F6" s="384"/>
      <c r="G6" s="395"/>
      <c r="H6" s="420"/>
      <c r="I6" s="420"/>
      <c r="J6" s="420"/>
      <c r="K6" s="420"/>
      <c r="L6" s="420"/>
      <c r="M6" s="420"/>
      <c r="N6" s="420"/>
    </row>
    <row r="7" spans="1:24" ht="14.25" customHeight="1" x14ac:dyDescent="0.25">
      <c r="A7" s="976" t="s">
        <v>94</v>
      </c>
      <c r="B7" s="976"/>
      <c r="C7" s="976"/>
      <c r="D7" s="466" t="s">
        <v>121</v>
      </c>
      <c r="E7" s="466"/>
      <c r="F7" s="466"/>
      <c r="G7" s="214"/>
      <c r="H7" s="980"/>
      <c r="I7" s="981"/>
      <c r="J7" s="981"/>
      <c r="K7" s="981"/>
      <c r="L7" s="981"/>
      <c r="M7" s="981"/>
      <c r="N7" s="981"/>
    </row>
    <row r="8" spans="1:24" ht="14.25" customHeight="1" x14ac:dyDescent="0.25">
      <c r="A8" s="422"/>
      <c r="B8" s="422"/>
      <c r="C8" s="422"/>
      <c r="D8" s="214"/>
      <c r="E8" s="214"/>
      <c r="F8" s="214"/>
      <c r="G8" s="214"/>
      <c r="H8" s="420"/>
      <c r="I8" s="421"/>
      <c r="J8" s="421"/>
      <c r="K8" s="421"/>
      <c r="L8" s="421"/>
      <c r="M8" s="421"/>
      <c r="N8" s="421"/>
    </row>
    <row r="9" spans="1:24" ht="14.25" customHeight="1" x14ac:dyDescent="0.25">
      <c r="A9" s="422"/>
      <c r="B9" s="422"/>
      <c r="C9" s="422"/>
      <c r="D9" s="214"/>
      <c r="E9" s="214"/>
      <c r="F9" s="214"/>
      <c r="G9" s="214"/>
      <c r="H9" s="420"/>
      <c r="I9" s="421"/>
      <c r="J9" s="421"/>
      <c r="K9" s="421"/>
      <c r="L9" s="421"/>
      <c r="M9" s="421"/>
      <c r="N9" s="421"/>
    </row>
    <row r="10" spans="1:24" ht="14.25" customHeight="1" thickBot="1" x14ac:dyDescent="0.25">
      <c r="G10" s="203"/>
      <c r="H10" s="373">
        <v>240</v>
      </c>
      <c r="I10" s="373">
        <v>180</v>
      </c>
      <c r="J10" s="300">
        <v>120</v>
      </c>
      <c r="K10" s="300">
        <v>81</v>
      </c>
      <c r="L10" s="300">
        <v>64</v>
      </c>
      <c r="M10" s="300">
        <v>32</v>
      </c>
      <c r="N10" s="300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492"/>
      <c r="I11" s="492"/>
      <c r="J11" s="492"/>
      <c r="K11" s="492"/>
      <c r="L11" s="492"/>
      <c r="M11" s="492"/>
      <c r="N11" s="420"/>
      <c r="R11" s="425"/>
      <c r="S11" s="425"/>
      <c r="T11" s="425"/>
      <c r="U11" s="425"/>
      <c r="V11" s="425"/>
      <c r="W11" s="425"/>
      <c r="X11" s="425"/>
    </row>
    <row r="12" spans="1:24" ht="52.5" customHeight="1" thickBot="1" x14ac:dyDescent="0.3">
      <c r="A12" s="200"/>
      <c r="B12" s="199"/>
      <c r="C12" s="982"/>
      <c r="D12" s="879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531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70" t="s">
        <v>64</v>
      </c>
      <c r="B13" s="971"/>
      <c r="C13" s="971"/>
      <c r="D13" s="972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ht="15" customHeight="1" x14ac:dyDescent="0.2">
      <c r="A14" s="964" t="s">
        <v>425</v>
      </c>
      <c r="B14" s="965"/>
      <c r="C14" s="965"/>
      <c r="D14" s="966"/>
      <c r="E14" s="303"/>
      <c r="F14" s="304">
        <f>SUM(H14*$H$10)+(I14*$I$10)+(J14*$J$10)+(K14*$K$10)+(L14*$L$10)+(M14*$M$10)+(N14*$N$10)</f>
        <v>64</v>
      </c>
      <c r="G14" s="305">
        <f>SUM(H14:N14)</f>
        <v>1</v>
      </c>
      <c r="H14" s="419"/>
      <c r="I14" s="307"/>
      <c r="J14" s="308"/>
      <c r="K14" s="307"/>
      <c r="L14" s="308">
        <v>1</v>
      </c>
      <c r="M14" s="308"/>
      <c r="N14" s="309"/>
      <c r="P14" s="63"/>
      <c r="Q14" s="160"/>
      <c r="R14" s="162"/>
      <c r="S14" s="160"/>
      <c r="T14" s="160"/>
      <c r="U14" s="160"/>
      <c r="V14" s="161"/>
      <c r="W14" s="160"/>
    </row>
    <row r="15" spans="1:24" ht="15" customHeight="1" x14ac:dyDescent="0.2">
      <c r="A15" s="1051" t="s">
        <v>426</v>
      </c>
      <c r="B15" s="1052"/>
      <c r="C15" s="1052"/>
      <c r="D15" s="1053"/>
      <c r="E15" s="302"/>
      <c r="F15" s="304">
        <f>SUM(H15*$H$10)+(I15*$I$10)+(J15*$J$10)+(K15*$K$10)+(L15*$L$10)+(M15*$M$10)+(N15*$N$10)</f>
        <v>64</v>
      </c>
      <c r="G15" s="305">
        <f>SUM(H15:N15)</f>
        <v>1</v>
      </c>
      <c r="H15" s="419"/>
      <c r="I15" s="307"/>
      <c r="J15" s="307"/>
      <c r="K15" s="307"/>
      <c r="L15" s="308">
        <v>1</v>
      </c>
      <c r="M15" s="308"/>
      <c r="N15" s="309"/>
      <c r="P15" s="63"/>
      <c r="Q15" s="160"/>
      <c r="R15" s="162"/>
      <c r="S15" s="160"/>
      <c r="T15" s="160"/>
      <c r="U15" s="160"/>
      <c r="V15" s="161"/>
      <c r="W15" s="160"/>
    </row>
    <row r="16" spans="1:24" ht="15" customHeight="1" x14ac:dyDescent="0.2">
      <c r="A16" s="1051" t="s">
        <v>427</v>
      </c>
      <c r="B16" s="1052"/>
      <c r="C16" s="1052"/>
      <c r="D16" s="1053"/>
      <c r="E16" s="310"/>
      <c r="F16" s="304">
        <f>SUM(H16*$H$10)+(I16*$I$10)+(J16*$J$10)+(K16*$K$10)+(L16*$L$10)+(M16*$M$10)+(N16*$N$10)</f>
        <v>64</v>
      </c>
      <c r="G16" s="305">
        <f>SUM(H16:N16)</f>
        <v>1</v>
      </c>
      <c r="H16" s="419"/>
      <c r="I16" s="307"/>
      <c r="J16" s="307"/>
      <c r="K16" s="307"/>
      <c r="L16" s="308">
        <v>1</v>
      </c>
      <c r="M16" s="308"/>
      <c r="N16" s="309"/>
      <c r="P16" s="63"/>
      <c r="Q16" s="160"/>
      <c r="R16" s="162"/>
      <c r="S16" s="160"/>
      <c r="T16" s="160"/>
      <c r="U16" s="160"/>
      <c r="V16" s="161"/>
      <c r="W16" s="160"/>
    </row>
    <row r="17" spans="1:29" ht="15" customHeight="1" x14ac:dyDescent="0.2">
      <c r="A17" s="1051" t="s">
        <v>336</v>
      </c>
      <c r="B17" s="1052"/>
      <c r="C17" s="1052"/>
      <c r="D17" s="1053"/>
      <c r="E17" s="310"/>
      <c r="F17" s="304">
        <f>SUM(H17*$H$10)+(I17*$I$10)+(J17*$J$10)+(K17*$K$10)+(L17*$L$10)+(M17*$M$10)+(N17*$N$10)</f>
        <v>32</v>
      </c>
      <c r="G17" s="305">
        <f>SUM(H17:N17)</f>
        <v>1</v>
      </c>
      <c r="H17" s="560"/>
      <c r="I17" s="307"/>
      <c r="J17" s="307"/>
      <c r="K17" s="307"/>
      <c r="L17" s="564"/>
      <c r="M17" s="564">
        <v>1</v>
      </c>
      <c r="N17" s="309"/>
      <c r="P17" s="63"/>
      <c r="Q17" s="160"/>
      <c r="R17" s="162"/>
      <c r="S17" s="160"/>
      <c r="T17" s="160"/>
      <c r="U17" s="160"/>
      <c r="V17" s="161"/>
      <c r="W17" s="160"/>
    </row>
    <row r="18" spans="1:29" ht="15" customHeight="1" x14ac:dyDescent="0.2">
      <c r="A18" s="1051" t="s">
        <v>336</v>
      </c>
      <c r="B18" s="1052"/>
      <c r="C18" s="1052"/>
      <c r="D18" s="1053"/>
      <c r="E18" s="310"/>
      <c r="F18" s="304">
        <f>SUM(H18*$H$10)+(I18*$I$10)+(J18*$J$10)+(K18*$K$10)+(L18*$L$10)+(M18*$M$10)+(N18*$N$10)</f>
        <v>32</v>
      </c>
      <c r="G18" s="305">
        <f>SUM(H18:N18)</f>
        <v>1</v>
      </c>
      <c r="H18" s="560"/>
      <c r="I18" s="307"/>
      <c r="J18" s="307"/>
      <c r="K18" s="307"/>
      <c r="L18" s="564"/>
      <c r="M18" s="564">
        <v>1</v>
      </c>
      <c r="N18" s="309"/>
      <c r="P18" s="63"/>
      <c r="Q18" s="160"/>
      <c r="R18" s="162"/>
      <c r="S18" s="160"/>
      <c r="T18" s="160"/>
      <c r="U18" s="160"/>
      <c r="V18" s="161"/>
      <c r="W18" s="160"/>
    </row>
    <row r="19" spans="1:29" ht="15" customHeight="1" x14ac:dyDescent="0.2">
      <c r="A19" s="426"/>
      <c r="B19" s="427"/>
      <c r="C19" s="427"/>
      <c r="D19" s="435"/>
      <c r="E19" s="302"/>
      <c r="F19" s="304"/>
      <c r="G19" s="305"/>
      <c r="H19" s="311"/>
      <c r="I19" s="312"/>
      <c r="J19" s="307"/>
      <c r="K19" s="312"/>
      <c r="L19" s="423"/>
      <c r="M19" s="423"/>
      <c r="N19" s="314"/>
      <c r="P19" s="63"/>
      <c r="Q19" s="160"/>
      <c r="R19" s="162"/>
      <c r="S19" s="160"/>
      <c r="T19" s="160"/>
      <c r="U19" s="160"/>
      <c r="V19" s="161"/>
      <c r="W19" s="160"/>
    </row>
    <row r="20" spans="1:29" ht="15" customHeight="1" x14ac:dyDescent="0.2">
      <c r="A20" s="940"/>
      <c r="B20" s="941"/>
      <c r="C20" s="941"/>
      <c r="D20" s="942"/>
      <c r="E20" s="302"/>
      <c r="F20" s="304"/>
      <c r="G20" s="305"/>
      <c r="H20" s="311"/>
      <c r="I20" s="312"/>
      <c r="J20" s="307"/>
      <c r="K20" s="312"/>
      <c r="L20" s="423"/>
      <c r="M20" s="423"/>
      <c r="N20" s="314"/>
      <c r="P20" s="63"/>
      <c r="Q20" s="160"/>
      <c r="R20" s="162"/>
      <c r="S20" s="160"/>
      <c r="T20" s="160"/>
      <c r="U20" s="160"/>
      <c r="V20" s="161"/>
      <c r="W20" s="160"/>
    </row>
    <row r="21" spans="1:29" ht="15" customHeight="1" x14ac:dyDescent="0.25">
      <c r="A21" s="428" t="s">
        <v>113</v>
      </c>
      <c r="B21" s="429"/>
      <c r="C21" s="429"/>
      <c r="D21" s="429"/>
      <c r="E21" s="430"/>
      <c r="F21" s="372"/>
      <c r="G21" s="315">
        <f>SUM(G14:G20)</f>
        <v>5</v>
      </c>
      <c r="H21" s="943"/>
      <c r="I21" s="944"/>
      <c r="J21" s="944"/>
      <c r="K21" s="944"/>
      <c r="L21" s="944"/>
      <c r="M21" s="944"/>
      <c r="N21" s="945"/>
      <c r="P21" s="63"/>
      <c r="Q21" s="160"/>
      <c r="R21" s="162"/>
      <c r="S21" s="160"/>
      <c r="T21" s="160"/>
      <c r="U21" s="160"/>
      <c r="V21" s="161"/>
      <c r="W21" s="160"/>
    </row>
    <row r="22" spans="1:29" ht="15" customHeight="1" x14ac:dyDescent="0.25">
      <c r="A22" s="946" t="s">
        <v>8</v>
      </c>
      <c r="B22" s="947"/>
      <c r="C22" s="947"/>
      <c r="D22" s="948"/>
      <c r="E22" s="120">
        <f>SUM(F22*$E$12)</f>
        <v>371.2</v>
      </c>
      <c r="F22" s="136">
        <f>SUM(H22*$H$10)+(I22*$I$10)+(J22*$J$10)+(K22*$K$10)+(L22*$L$10)+(M22*$M$10)+(N22*$N$10)</f>
        <v>256</v>
      </c>
      <c r="G22" s="135">
        <f>SUM(H22:N22)</f>
        <v>5</v>
      </c>
      <c r="H22" s="157">
        <f t="shared" ref="H22:N22" si="0">SUM(H14:H21)</f>
        <v>0</v>
      </c>
      <c r="I22" s="157">
        <f t="shared" si="0"/>
        <v>0</v>
      </c>
      <c r="J22" s="157">
        <f t="shared" si="0"/>
        <v>0</v>
      </c>
      <c r="K22" s="157">
        <f t="shared" si="0"/>
        <v>0</v>
      </c>
      <c r="L22" s="157">
        <f t="shared" si="0"/>
        <v>3</v>
      </c>
      <c r="M22" s="157">
        <f t="shared" si="0"/>
        <v>2</v>
      </c>
      <c r="N22" s="157">
        <f t="shared" si="0"/>
        <v>0</v>
      </c>
      <c r="Q22" s="140"/>
    </row>
    <row r="23" spans="1:29" ht="15" customHeight="1" x14ac:dyDescent="0.25">
      <c r="A23" s="949"/>
      <c r="B23" s="950"/>
      <c r="C23" s="950"/>
      <c r="D23" s="950"/>
      <c r="E23" s="155"/>
      <c r="F23" s="154"/>
      <c r="G23" s="154"/>
      <c r="H23" s="154"/>
      <c r="I23" s="154"/>
      <c r="J23" s="154"/>
      <c r="K23" s="154"/>
      <c r="L23" s="424"/>
      <c r="M23" s="424"/>
      <c r="N23" s="152"/>
      <c r="P23" s="63"/>
      <c r="Q23" s="151"/>
      <c r="R23" s="150"/>
      <c r="S23" s="150"/>
      <c r="T23" s="150"/>
    </row>
    <row r="24" spans="1:29" ht="15" customHeight="1" x14ac:dyDescent="0.25">
      <c r="A24" s="951" t="s">
        <v>104</v>
      </c>
      <c r="B24" s="952"/>
      <c r="C24" s="952"/>
      <c r="D24" s="953"/>
      <c r="E24" s="388">
        <f>SUM(F24*$E$12)</f>
        <v>278.39999999999998</v>
      </c>
      <c r="F24" s="389">
        <f>SUM(H24*$H$10)+(I24*$I$10)+(J24*$J$10)+(K24*$K$10)+(L24*$L$10)+(M24*$M$10)+(N24*$N$10)</f>
        <v>192</v>
      </c>
      <c r="G24" s="390">
        <f>SUM(H24:N24)</f>
        <v>3</v>
      </c>
      <c r="H24" s="391"/>
      <c r="I24" s="392"/>
      <c r="J24" s="392"/>
      <c r="K24" s="392"/>
      <c r="L24" s="831">
        <v>3</v>
      </c>
      <c r="M24" s="393"/>
      <c r="N24" s="394"/>
      <c r="P24" s="149"/>
    </row>
    <row r="25" spans="1:29" ht="15" customHeight="1" x14ac:dyDescent="0.25">
      <c r="A25" s="951"/>
      <c r="B25" s="952"/>
      <c r="C25" s="952"/>
      <c r="D25" s="953"/>
      <c r="E25" s="388"/>
      <c r="F25" s="389"/>
      <c r="G25" s="390"/>
      <c r="H25" s="391"/>
      <c r="I25" s="392"/>
      <c r="J25" s="392"/>
      <c r="K25" s="392"/>
      <c r="L25" s="393"/>
      <c r="M25" s="393"/>
      <c r="N25" s="394"/>
      <c r="P25" s="63"/>
      <c r="Q25" s="140"/>
    </row>
    <row r="26" spans="1:29" ht="15" customHeight="1" x14ac:dyDescent="0.25">
      <c r="A26" s="946" t="s">
        <v>59</v>
      </c>
      <c r="B26" s="947"/>
      <c r="C26" s="947"/>
      <c r="D26" s="948"/>
      <c r="E26" s="120">
        <f>SUM(F26*$E$12)</f>
        <v>278.39999999999998</v>
      </c>
      <c r="F26" s="136">
        <f>SUM(H26*$H$10)+(I26*$I$10)+(J26*$J$10)+(K26*$K$10)+(L26*$L$10)+(M26*$M$10)+(N26*$N$10)</f>
        <v>192</v>
      </c>
      <c r="G26" s="135">
        <f t="shared" ref="G26:N26" si="1">SUM(G24:G25)</f>
        <v>3</v>
      </c>
      <c r="H26" s="135">
        <f t="shared" si="1"/>
        <v>0</v>
      </c>
      <c r="I26" s="135">
        <f t="shared" si="1"/>
        <v>0</v>
      </c>
      <c r="J26" s="135">
        <f t="shared" si="1"/>
        <v>0</v>
      </c>
      <c r="K26" s="135">
        <f t="shared" si="1"/>
        <v>0</v>
      </c>
      <c r="L26" s="135">
        <f t="shared" si="1"/>
        <v>3</v>
      </c>
      <c r="M26" s="135">
        <f t="shared" si="1"/>
        <v>0</v>
      </c>
      <c r="N26" s="135">
        <f t="shared" si="1"/>
        <v>0</v>
      </c>
    </row>
    <row r="27" spans="1:29" ht="15" customHeight="1" x14ac:dyDescent="0.25">
      <c r="A27" s="954"/>
      <c r="B27" s="955"/>
      <c r="C27" s="955"/>
      <c r="D27" s="955"/>
      <c r="E27" s="130"/>
      <c r="F27" s="129"/>
      <c r="G27" s="127"/>
      <c r="H27" s="128"/>
      <c r="I27" s="127"/>
      <c r="J27" s="127"/>
      <c r="K27" s="127"/>
      <c r="L27" s="126"/>
      <c r="M27" s="126"/>
      <c r="N27" s="125"/>
    </row>
    <row r="28" spans="1:29" ht="15" customHeight="1" thickBot="1" x14ac:dyDescent="0.3">
      <c r="A28" s="956" t="s">
        <v>24</v>
      </c>
      <c r="B28" s="957"/>
      <c r="C28" s="957"/>
      <c r="D28" s="958"/>
      <c r="E28" s="120">
        <f t="shared" ref="E28:N28" si="2">SUM(E22+E26)</f>
        <v>649.59999999999991</v>
      </c>
      <c r="F28" s="120">
        <f t="shared" si="2"/>
        <v>448</v>
      </c>
      <c r="G28" s="120">
        <f t="shared" si="2"/>
        <v>8</v>
      </c>
      <c r="H28" s="120">
        <f t="shared" si="2"/>
        <v>0</v>
      </c>
      <c r="I28" s="120">
        <f t="shared" si="2"/>
        <v>0</v>
      </c>
      <c r="J28" s="120">
        <f t="shared" si="2"/>
        <v>0</v>
      </c>
      <c r="K28" s="120">
        <f t="shared" si="2"/>
        <v>0</v>
      </c>
      <c r="L28" s="120">
        <f t="shared" si="2"/>
        <v>6</v>
      </c>
      <c r="M28" s="120">
        <f t="shared" si="2"/>
        <v>2</v>
      </c>
      <c r="N28" s="120">
        <f t="shared" si="2"/>
        <v>0</v>
      </c>
    </row>
    <row r="29" spans="1:29" ht="13.5" hidden="1" thickBot="1" x14ac:dyDescent="0.25">
      <c r="A29" s="357"/>
      <c r="B29" s="358"/>
      <c r="C29" s="118" t="s">
        <v>9</v>
      </c>
      <c r="D29" s="117"/>
      <c r="E29" s="117"/>
      <c r="F29" s="117"/>
      <c r="G29" s="116" t="e">
        <f>#REF!+#REF!</f>
        <v>#REF!</v>
      </c>
      <c r="H29" s="115"/>
      <c r="I29" s="115"/>
      <c r="J29" s="115"/>
      <c r="K29" s="115"/>
      <c r="L29" s="115"/>
      <c r="M29" s="115"/>
      <c r="N29" s="114"/>
    </row>
    <row r="30" spans="1:29" ht="13.5" hidden="1" thickBot="1" x14ac:dyDescent="0.25">
      <c r="A30" s="113"/>
      <c r="B30" s="112"/>
      <c r="C30" s="111" t="s">
        <v>10</v>
      </c>
      <c r="D30" s="110"/>
      <c r="E30" s="110"/>
      <c r="F30" s="110"/>
      <c r="G30" s="109"/>
      <c r="H30" s="108" t="e">
        <f>(#REF!+#REF!)*100</f>
        <v>#REF!</v>
      </c>
      <c r="I30" s="108" t="e">
        <f>(#REF!+#REF!)*100</f>
        <v>#REF!</v>
      </c>
      <c r="J30" s="108" t="e">
        <f>(#REF!+#REF!)*100</f>
        <v>#REF!</v>
      </c>
      <c r="K30" s="108" t="e">
        <f>(#REF!+#REF!)*168</f>
        <v>#REF!</v>
      </c>
      <c r="L30" s="108" t="e">
        <f>(#REF!+#REF!)*48</f>
        <v>#REF!</v>
      </c>
      <c r="M30" s="107" t="e">
        <f>(#REF!+#REF!)*36</f>
        <v>#REF!</v>
      </c>
      <c r="N30" s="106" t="e">
        <f>(#REF!+#REF!)*36</f>
        <v>#REF!</v>
      </c>
    </row>
    <row r="31" spans="1:29" ht="58.5" customHeight="1" thickTop="1" x14ac:dyDescent="0.25">
      <c r="A31" s="105" t="s">
        <v>11</v>
      </c>
      <c r="B31" s="104" t="s">
        <v>12</v>
      </c>
      <c r="C31" s="103" t="s">
        <v>13</v>
      </c>
      <c r="D31" s="101"/>
      <c r="E31" s="101"/>
      <c r="F31" s="101"/>
      <c r="G31" s="101"/>
      <c r="H31" s="102" t="s">
        <v>3</v>
      </c>
      <c r="I31" s="101"/>
      <c r="J31" s="100"/>
      <c r="K31" s="100"/>
      <c r="L31" s="100"/>
      <c r="M31" s="99" t="s">
        <v>15</v>
      </c>
      <c r="N31" s="98" t="s">
        <v>16</v>
      </c>
      <c r="P31" s="59"/>
      <c r="Q31" s="59"/>
      <c r="R31" s="83"/>
      <c r="W31" s="83"/>
      <c r="X31" s="83"/>
      <c r="Y31" s="83"/>
      <c r="Z31" s="83"/>
      <c r="AA31" s="83"/>
      <c r="AB31" s="83"/>
      <c r="AC31" s="59"/>
    </row>
    <row r="32" spans="1:29" ht="15" customHeight="1" x14ac:dyDescent="0.2">
      <c r="A32" s="418"/>
      <c r="B32" s="308" t="s">
        <v>86</v>
      </c>
      <c r="C32" s="960" t="s">
        <v>260</v>
      </c>
      <c r="D32" s="953"/>
      <c r="E32" s="320">
        <f t="shared" ref="E32:E37" si="3">SUM(F32*$E$12)</f>
        <v>0</v>
      </c>
      <c r="F32" s="320">
        <f t="shared" ref="F32:F37" si="4">SUM(N32*M32)</f>
        <v>0</v>
      </c>
      <c r="G32" s="348"/>
      <c r="H32" s="321"/>
      <c r="I32" s="321"/>
      <c r="J32" s="320"/>
      <c r="K32" s="322"/>
      <c r="L32" s="319"/>
      <c r="M32" s="632">
        <v>0</v>
      </c>
      <c r="N32" s="323">
        <v>200</v>
      </c>
      <c r="P32" s="59"/>
      <c r="W32" s="97"/>
      <c r="X32" s="96"/>
      <c r="Y32" s="96"/>
      <c r="Z32" s="96"/>
      <c r="AA32" s="96"/>
      <c r="AB32" s="96"/>
      <c r="AC32" s="59"/>
    </row>
    <row r="33" spans="1:29" ht="15" customHeight="1" x14ac:dyDescent="0.2">
      <c r="A33" s="418"/>
      <c r="B33" s="308" t="s">
        <v>86</v>
      </c>
      <c r="C33" s="960" t="s">
        <v>261</v>
      </c>
      <c r="D33" s="953"/>
      <c r="E33" s="320">
        <f t="shared" si="3"/>
        <v>0</v>
      </c>
      <c r="F33" s="320">
        <f t="shared" si="4"/>
        <v>0</v>
      </c>
      <c r="G33" s="348"/>
      <c r="H33" s="324"/>
      <c r="I33" s="322"/>
      <c r="J33" s="325"/>
      <c r="K33" s="322"/>
      <c r="L33" s="319"/>
      <c r="M33" s="632">
        <v>0</v>
      </c>
      <c r="N33" s="328">
        <v>120</v>
      </c>
      <c r="P33" s="59"/>
      <c r="W33" s="97"/>
      <c r="X33" s="96"/>
      <c r="Y33" s="96"/>
      <c r="Z33" s="96"/>
      <c r="AA33" s="96"/>
      <c r="AB33" s="96"/>
      <c r="AC33" s="59"/>
    </row>
    <row r="34" spans="1:29" ht="15" customHeight="1" x14ac:dyDescent="0.2">
      <c r="A34" s="418"/>
      <c r="B34" s="308"/>
      <c r="C34" s="960"/>
      <c r="D34" s="953"/>
      <c r="E34" s="320">
        <f t="shared" si="3"/>
        <v>0</v>
      </c>
      <c r="F34" s="320">
        <f t="shared" si="4"/>
        <v>0</v>
      </c>
      <c r="G34" s="348"/>
      <c r="H34" s="324"/>
      <c r="I34" s="322"/>
      <c r="J34" s="325"/>
      <c r="K34" s="322"/>
      <c r="L34" s="319"/>
      <c r="M34" s="326"/>
      <c r="N34" s="327"/>
      <c r="P34" s="59"/>
      <c r="W34" s="97"/>
      <c r="X34" s="96"/>
      <c r="Y34" s="96"/>
      <c r="Z34" s="96"/>
      <c r="AA34" s="96"/>
      <c r="AB34" s="96"/>
      <c r="AC34" s="59"/>
    </row>
    <row r="35" spans="1:29" ht="15" customHeight="1" x14ac:dyDescent="0.2">
      <c r="A35" s="418"/>
      <c r="B35" s="308"/>
      <c r="C35" s="959"/>
      <c r="D35" s="942"/>
      <c r="E35" s="320">
        <f t="shared" si="3"/>
        <v>0</v>
      </c>
      <c r="F35" s="320">
        <f t="shared" si="4"/>
        <v>0</v>
      </c>
      <c r="G35" s="348"/>
      <c r="H35" s="321"/>
      <c r="I35" s="321"/>
      <c r="J35" s="320"/>
      <c r="K35" s="322"/>
      <c r="L35" s="319"/>
      <c r="M35" s="320"/>
      <c r="N35" s="323"/>
      <c r="P35" s="59"/>
      <c r="W35" s="97"/>
      <c r="X35" s="96"/>
      <c r="Y35" s="96"/>
      <c r="Z35" s="96"/>
      <c r="AA35" s="96"/>
      <c r="AB35" s="96"/>
      <c r="AC35" s="59"/>
    </row>
    <row r="36" spans="1:29" ht="15" customHeight="1" x14ac:dyDescent="0.2">
      <c r="A36" s="317"/>
      <c r="B36" s="307"/>
      <c r="C36" s="959"/>
      <c r="D36" s="942"/>
      <c r="E36" s="320">
        <f t="shared" si="3"/>
        <v>0</v>
      </c>
      <c r="F36" s="320">
        <f t="shared" si="4"/>
        <v>0</v>
      </c>
      <c r="G36" s="348"/>
      <c r="H36" s="321"/>
      <c r="I36" s="321"/>
      <c r="J36" s="320"/>
      <c r="K36" s="322"/>
      <c r="L36" s="319"/>
      <c r="M36" s="320"/>
      <c r="N36" s="323"/>
      <c r="P36" s="59"/>
      <c r="W36" s="83"/>
      <c r="X36" s="83"/>
      <c r="Y36" s="83"/>
      <c r="Z36" s="83"/>
      <c r="AA36" s="83"/>
      <c r="AB36" s="60"/>
      <c r="AC36" s="59"/>
    </row>
    <row r="37" spans="1:29" ht="15" customHeight="1" x14ac:dyDescent="0.2">
      <c r="A37" s="317"/>
      <c r="B37" s="307"/>
      <c r="C37" s="959"/>
      <c r="D37" s="942"/>
      <c r="E37" s="320">
        <f t="shared" si="3"/>
        <v>0</v>
      </c>
      <c r="F37" s="320">
        <f t="shared" si="4"/>
        <v>0</v>
      </c>
      <c r="G37" s="348"/>
      <c r="H37" s="324"/>
      <c r="I37" s="322"/>
      <c r="J37" s="325"/>
      <c r="K37" s="322"/>
      <c r="L37" s="319"/>
      <c r="M37" s="320"/>
      <c r="N37" s="328"/>
      <c r="P37" s="59"/>
      <c r="W37" s="83"/>
      <c r="X37" s="83"/>
      <c r="Y37" s="83"/>
      <c r="Z37" s="83"/>
      <c r="AA37" s="83"/>
      <c r="AB37" s="60"/>
      <c r="AC37" s="59"/>
    </row>
    <row r="38" spans="1:29" ht="15" customHeight="1" x14ac:dyDescent="0.2">
      <c r="A38" s="418"/>
      <c r="B38" s="308"/>
      <c r="C38" s="959"/>
      <c r="D38" s="942"/>
      <c r="E38" s="320"/>
      <c r="F38" s="320"/>
      <c r="G38" s="320"/>
      <c r="H38" s="324"/>
      <c r="I38" s="322"/>
      <c r="J38" s="325"/>
      <c r="K38" s="322"/>
      <c r="L38" s="320"/>
      <c r="M38" s="320"/>
      <c r="N38" s="323"/>
      <c r="P38" s="59"/>
      <c r="W38" s="74"/>
      <c r="X38" s="74"/>
      <c r="Y38" s="74"/>
      <c r="Z38" s="63"/>
      <c r="AA38" s="74"/>
      <c r="AB38" s="74"/>
      <c r="AC38" s="59"/>
    </row>
    <row r="39" spans="1:29" ht="15" customHeight="1" x14ac:dyDescent="0.25">
      <c r="A39" s="418"/>
      <c r="B39" s="308"/>
      <c r="C39" s="938" t="s">
        <v>305</v>
      </c>
      <c r="D39" s="939"/>
      <c r="E39" s="320">
        <f>SUM(E32:E37)</f>
        <v>0</v>
      </c>
      <c r="F39" s="320">
        <f>SUM(F32:F37)</f>
        <v>0</v>
      </c>
      <c r="G39" s="320"/>
      <c r="H39" s="320"/>
      <c r="I39" s="320"/>
      <c r="J39" s="320"/>
      <c r="K39" s="320"/>
      <c r="L39" s="320"/>
      <c r="M39" s="320"/>
      <c r="N39" s="331"/>
      <c r="P39" s="59"/>
      <c r="Q39" s="63"/>
      <c r="R39" s="63"/>
      <c r="W39" s="60"/>
      <c r="X39" s="60"/>
      <c r="Y39" s="60"/>
      <c r="Z39" s="60"/>
      <c r="AA39" s="60"/>
      <c r="AB39" s="60"/>
      <c r="AC39" s="59"/>
    </row>
    <row r="40" spans="1:29" ht="15" customHeight="1" thickBot="1" x14ac:dyDescent="0.3">
      <c r="A40" s="333"/>
      <c r="B40" s="332"/>
      <c r="C40" s="916"/>
      <c r="D40" s="917"/>
      <c r="E40" s="917"/>
      <c r="F40" s="917"/>
      <c r="G40" s="918"/>
      <c r="H40" s="334"/>
      <c r="I40" s="334"/>
      <c r="J40" s="334"/>
      <c r="K40" s="334"/>
      <c r="L40" s="334"/>
      <c r="M40" s="334"/>
      <c r="N40" s="335"/>
      <c r="P40" s="59"/>
      <c r="Q40" s="63"/>
      <c r="R40" s="63"/>
      <c r="W40" s="60"/>
      <c r="X40" s="60"/>
      <c r="Y40" s="60"/>
      <c r="Z40" s="60"/>
      <c r="AA40" s="60"/>
      <c r="AB40" s="60"/>
      <c r="AC40" s="59"/>
    </row>
    <row r="41" spans="1:29" ht="15" customHeight="1" x14ac:dyDescent="0.25">
      <c r="A41" s="333"/>
      <c r="B41" s="332"/>
      <c r="C41" s="919" t="s">
        <v>18</v>
      </c>
      <c r="D41" s="920"/>
      <c r="E41" s="581">
        <f>SUM(E22+E39)</f>
        <v>371.2</v>
      </c>
      <c r="F41" s="581">
        <f>SUM(F22+F39)</f>
        <v>256</v>
      </c>
      <c r="G41" s="581">
        <f>SUM(G22+G39)</f>
        <v>5</v>
      </c>
      <c r="H41" s="334"/>
      <c r="I41" s="334"/>
      <c r="J41" s="334"/>
      <c r="K41" s="334"/>
      <c r="L41" s="334"/>
      <c r="M41" s="334"/>
      <c r="N41" s="335"/>
      <c r="P41" s="59"/>
      <c r="Q41" s="63"/>
      <c r="R41" s="63"/>
      <c r="W41" s="60"/>
      <c r="X41" s="60"/>
      <c r="Y41" s="60"/>
      <c r="Z41" s="60"/>
      <c r="AA41" s="60"/>
      <c r="AB41" s="60"/>
      <c r="AC41" s="59"/>
    </row>
    <row r="42" spans="1:29" ht="15" customHeight="1" thickBot="1" x14ac:dyDescent="0.3">
      <c r="A42" s="333"/>
      <c r="B42" s="332"/>
      <c r="C42" s="921" t="s">
        <v>112</v>
      </c>
      <c r="D42" s="922"/>
      <c r="E42" s="583">
        <f>SUM(E22+E24+E39)</f>
        <v>649.59999999999991</v>
      </c>
      <c r="F42" s="583">
        <f>SUM(F22+F24+F39)</f>
        <v>448</v>
      </c>
      <c r="G42" s="583">
        <f>SUM(G22+G24+G39)</f>
        <v>8</v>
      </c>
      <c r="H42" s="334"/>
      <c r="I42" s="334"/>
      <c r="J42" s="334"/>
      <c r="K42" s="334"/>
      <c r="L42" s="334"/>
      <c r="M42" s="334"/>
      <c r="N42" s="335"/>
      <c r="P42" s="59"/>
      <c r="Q42" s="63"/>
      <c r="R42" s="63"/>
      <c r="S42" s="63"/>
      <c r="T42" s="62"/>
      <c r="U42" s="61"/>
      <c r="V42" s="60"/>
      <c r="W42" s="60"/>
      <c r="X42" s="60"/>
      <c r="Y42" s="60"/>
      <c r="Z42" s="60"/>
      <c r="AA42" s="60"/>
      <c r="AB42" s="60"/>
      <c r="AC42" s="59"/>
    </row>
    <row r="43" spans="1:29" ht="15" customHeight="1" x14ac:dyDescent="0.25">
      <c r="A43" s="333"/>
      <c r="B43" s="332"/>
      <c r="C43" s="999"/>
      <c r="D43" s="1000"/>
      <c r="E43" s="1000"/>
      <c r="F43" s="1000"/>
      <c r="G43" s="1001"/>
      <c r="H43" s="334"/>
      <c r="I43" s="334"/>
      <c r="J43" s="334"/>
      <c r="K43" s="334"/>
      <c r="L43" s="334"/>
      <c r="M43" s="334"/>
      <c r="N43" s="335"/>
      <c r="P43" s="59"/>
      <c r="Q43" s="63"/>
      <c r="R43" s="63"/>
      <c r="S43" s="63"/>
      <c r="T43" s="62"/>
      <c r="U43" s="61"/>
      <c r="V43" s="60"/>
      <c r="W43" s="60"/>
      <c r="X43" s="60"/>
      <c r="Y43" s="60"/>
      <c r="Z43" s="60"/>
      <c r="AA43" s="60"/>
      <c r="AB43" s="60"/>
      <c r="AC43" s="59"/>
    </row>
    <row r="44" spans="1:29" ht="15" customHeight="1" x14ac:dyDescent="0.2">
      <c r="A44" s="926" t="s">
        <v>20</v>
      </c>
      <c r="B44" s="927"/>
      <c r="C44" s="927"/>
      <c r="D44" s="927"/>
      <c r="E44" s="927"/>
      <c r="F44" s="927"/>
      <c r="G44" s="927"/>
      <c r="H44" s="927"/>
      <c r="I44" s="927"/>
      <c r="J44" s="927"/>
      <c r="K44" s="927"/>
      <c r="L44" s="927"/>
      <c r="M44" s="927"/>
      <c r="N44" s="928"/>
    </row>
    <row r="45" spans="1:29" ht="15" customHeight="1" x14ac:dyDescent="0.2">
      <c r="A45" s="929"/>
      <c r="B45" s="930"/>
      <c r="C45" s="930"/>
      <c r="D45" s="930"/>
      <c r="E45" s="930"/>
      <c r="F45" s="930"/>
      <c r="G45" s="930"/>
      <c r="H45" s="930"/>
      <c r="I45" s="930"/>
      <c r="J45" s="930"/>
      <c r="K45" s="930"/>
      <c r="L45" s="930"/>
      <c r="M45" s="930"/>
      <c r="N45" s="931"/>
    </row>
    <row r="46" spans="1:29" ht="15" customHeight="1" x14ac:dyDescent="0.2">
      <c r="A46" s="932" t="s">
        <v>262</v>
      </c>
      <c r="B46" s="933"/>
      <c r="C46" s="933"/>
      <c r="D46" s="933"/>
      <c r="E46" s="933"/>
      <c r="F46" s="933"/>
      <c r="G46" s="933"/>
      <c r="H46" s="933"/>
      <c r="I46" s="933"/>
      <c r="J46" s="933"/>
      <c r="K46" s="933"/>
      <c r="L46" s="933"/>
      <c r="M46" s="933"/>
      <c r="N46" s="934"/>
    </row>
    <row r="47" spans="1:29" ht="15" customHeight="1" x14ac:dyDescent="0.2">
      <c r="A47" s="932" t="s">
        <v>263</v>
      </c>
      <c r="B47" s="933"/>
      <c r="C47" s="933"/>
      <c r="D47" s="933"/>
      <c r="E47" s="933"/>
      <c r="F47" s="933"/>
      <c r="G47" s="933"/>
      <c r="H47" s="933"/>
      <c r="I47" s="933"/>
      <c r="J47" s="933"/>
      <c r="K47" s="933"/>
      <c r="L47" s="933"/>
      <c r="M47" s="933"/>
      <c r="N47" s="934"/>
    </row>
    <row r="48" spans="1:29" ht="15" customHeight="1" x14ac:dyDescent="0.2">
      <c r="A48" s="932"/>
      <c r="B48" s="933"/>
      <c r="C48" s="933"/>
      <c r="D48" s="933"/>
      <c r="E48" s="933"/>
      <c r="F48" s="933"/>
      <c r="G48" s="933"/>
      <c r="H48" s="933"/>
      <c r="I48" s="933"/>
      <c r="J48" s="933"/>
      <c r="K48" s="933"/>
      <c r="L48" s="933"/>
      <c r="M48" s="933"/>
      <c r="N48" s="934"/>
    </row>
    <row r="49" spans="1:14" ht="15" customHeight="1" x14ac:dyDescent="0.2">
      <c r="A49" s="932"/>
      <c r="B49" s="933"/>
      <c r="C49" s="933"/>
      <c r="D49" s="933"/>
      <c r="E49" s="933"/>
      <c r="F49" s="933"/>
      <c r="G49" s="933"/>
      <c r="H49" s="933"/>
      <c r="I49" s="933"/>
      <c r="J49" s="933"/>
      <c r="K49" s="933"/>
      <c r="L49" s="933"/>
      <c r="M49" s="933"/>
      <c r="N49" s="934"/>
    </row>
    <row r="50" spans="1:14" ht="15" customHeight="1" x14ac:dyDescent="0.2">
      <c r="A50" s="932"/>
      <c r="B50" s="933"/>
      <c r="C50" s="933"/>
      <c r="D50" s="933"/>
      <c r="E50" s="933"/>
      <c r="F50" s="933"/>
      <c r="G50" s="933"/>
      <c r="H50" s="933"/>
      <c r="I50" s="933"/>
      <c r="J50" s="933"/>
      <c r="K50" s="933"/>
      <c r="L50" s="933"/>
      <c r="M50" s="933"/>
      <c r="N50" s="934"/>
    </row>
    <row r="51" spans="1:14" ht="15" customHeight="1" x14ac:dyDescent="0.2">
      <c r="A51" s="935"/>
      <c r="B51" s="936"/>
      <c r="C51" s="936"/>
      <c r="D51" s="936"/>
      <c r="E51" s="936"/>
      <c r="F51" s="936"/>
      <c r="G51" s="936"/>
      <c r="H51" s="936"/>
      <c r="I51" s="936"/>
      <c r="J51" s="936"/>
      <c r="K51" s="936"/>
      <c r="L51" s="936"/>
      <c r="M51" s="936"/>
      <c r="N51" s="937"/>
    </row>
    <row r="52" spans="1:14" ht="15" customHeight="1" thickBot="1" x14ac:dyDescent="0.25">
      <c r="A52" s="913"/>
      <c r="B52" s="914"/>
      <c r="C52" s="914"/>
      <c r="D52" s="914"/>
      <c r="E52" s="914"/>
      <c r="F52" s="914"/>
      <c r="G52" s="914"/>
      <c r="H52" s="914"/>
      <c r="I52" s="914"/>
      <c r="J52" s="914"/>
      <c r="K52" s="914"/>
      <c r="L52" s="914"/>
      <c r="M52" s="914"/>
      <c r="N52" s="915"/>
    </row>
  </sheetData>
  <mergeCells count="46">
    <mergeCell ref="C38:D38"/>
    <mergeCell ref="C40:G40"/>
    <mergeCell ref="C43:G43"/>
    <mergeCell ref="C35:D35"/>
    <mergeCell ref="C32:D32"/>
    <mergeCell ref="C33:D33"/>
    <mergeCell ref="C34:D34"/>
    <mergeCell ref="C36:D36"/>
    <mergeCell ref="C37:D37"/>
    <mergeCell ref="A52:N52"/>
    <mergeCell ref="C39:D39"/>
    <mergeCell ref="C41:D41"/>
    <mergeCell ref="C42:D42"/>
    <mergeCell ref="A44:N45"/>
    <mergeCell ref="A46:N46"/>
    <mergeCell ref="A47:N47"/>
    <mergeCell ref="A48:N48"/>
    <mergeCell ref="A49:N49"/>
    <mergeCell ref="A50:N50"/>
    <mergeCell ref="A51:N51"/>
    <mergeCell ref="A28:D28"/>
    <mergeCell ref="A20:D20"/>
    <mergeCell ref="A23:D23"/>
    <mergeCell ref="A24:D24"/>
    <mergeCell ref="A25:D25"/>
    <mergeCell ref="A26:D26"/>
    <mergeCell ref="A27:D27"/>
    <mergeCell ref="H21:N21"/>
    <mergeCell ref="A22:D22"/>
    <mergeCell ref="A14:D14"/>
    <mergeCell ref="A15:D15"/>
    <mergeCell ref="A16:D16"/>
    <mergeCell ref="A18:D18"/>
    <mergeCell ref="A17:D17"/>
    <mergeCell ref="A13:D13"/>
    <mergeCell ref="K1:N1"/>
    <mergeCell ref="A2:C2"/>
    <mergeCell ref="K2:N2"/>
    <mergeCell ref="A3:C3"/>
    <mergeCell ref="K3:N3"/>
    <mergeCell ref="A4:C4"/>
    <mergeCell ref="A5:C5"/>
    <mergeCell ref="A6:C6"/>
    <mergeCell ref="A7:C7"/>
    <mergeCell ref="H7:N7"/>
    <mergeCell ref="C12:D12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6D1EF-3177-40A8-9156-C323B8944CE1}">
  <sheetPr>
    <tabColor theme="8" tint="-0.249977111117893"/>
    <pageSetUpPr fitToPage="1"/>
  </sheetPr>
  <dimension ref="A1:AB28"/>
  <sheetViews>
    <sheetView zoomScale="130" zoomScaleNormal="130" zoomScaleSheetLayoutView="90" workbookViewId="0">
      <selection activeCell="AB4" sqref="AB4"/>
    </sheetView>
  </sheetViews>
  <sheetFormatPr defaultColWidth="8.85546875" defaultRowHeight="12.75" x14ac:dyDescent="0.2"/>
  <cols>
    <col min="1" max="1" width="30.7109375" style="57" customWidth="1"/>
    <col min="2" max="2" width="7.28515625" style="57" customWidth="1"/>
    <col min="3" max="3" width="14.42578125" style="57" hidden="1" customWidth="1"/>
    <col min="4" max="5" width="20.7109375" style="57" hidden="1" customWidth="1"/>
    <col min="6" max="6" width="21.28515625" style="57" hidden="1" customWidth="1"/>
    <col min="7" max="8" width="10.7109375" style="57" hidden="1" customWidth="1"/>
    <col min="9" max="13" width="13.7109375" style="567" hidden="1" customWidth="1"/>
    <col min="14" max="14" width="13.5703125" style="567" hidden="1" customWidth="1"/>
    <col min="15" max="16" width="13.7109375" style="57" hidden="1" customWidth="1"/>
    <col min="17" max="17" width="16.5703125" style="57" hidden="1" customWidth="1"/>
    <col min="18" max="18" width="20.7109375" style="57" hidden="1" customWidth="1"/>
    <col min="19" max="19" width="20.7109375" style="57" customWidth="1"/>
    <col min="20" max="20" width="9.85546875" style="57" customWidth="1"/>
    <col min="21" max="21" width="20.7109375" style="57" customWidth="1"/>
    <col min="22" max="22" width="1.7109375" style="150" customWidth="1"/>
    <col min="23" max="23" width="20.7109375" style="57" customWidth="1"/>
    <col min="24" max="24" width="12.85546875" style="57" hidden="1" customWidth="1"/>
    <col min="25" max="25" width="20.7109375" style="57" customWidth="1"/>
    <col min="26" max="26" width="18.85546875" style="57" customWidth="1"/>
    <col min="27" max="27" width="13.7109375" style="57" customWidth="1"/>
    <col min="28" max="28" width="34" style="57" bestFit="1" customWidth="1"/>
    <col min="29" max="16384" width="8.85546875" style="57"/>
  </cols>
  <sheetData>
    <row r="1" spans="1:28" ht="27" customHeight="1" x14ac:dyDescent="0.2"/>
    <row r="2" spans="1:28" ht="24.95" customHeight="1" thickBot="1" x14ac:dyDescent="0.25">
      <c r="A2" s="881" t="s">
        <v>490</v>
      </c>
      <c r="B2" s="881"/>
      <c r="C2" s="789">
        <v>1.2</v>
      </c>
      <c r="D2" s="790">
        <f>PRODUCT(D25/F25)</f>
        <v>1.8873220640569397</v>
      </c>
      <c r="E2" s="791">
        <f>PRODUCT(E25/F25)</f>
        <v>1.45</v>
      </c>
      <c r="F2" s="789">
        <v>1</v>
      </c>
      <c r="G2" s="792"/>
      <c r="H2" s="793" t="s">
        <v>3</v>
      </c>
      <c r="I2" s="794" t="s">
        <v>71</v>
      </c>
      <c r="J2" s="794" t="s">
        <v>70</v>
      </c>
      <c r="K2" s="794" t="s">
        <v>69</v>
      </c>
      <c r="L2" s="794" t="s">
        <v>68</v>
      </c>
      <c r="M2" s="794" t="s">
        <v>67</v>
      </c>
      <c r="N2" s="794" t="s">
        <v>66</v>
      </c>
      <c r="O2" s="195"/>
      <c r="P2" s="195"/>
      <c r="Q2" s="795"/>
      <c r="R2" s="791"/>
      <c r="S2" s="791"/>
      <c r="T2" s="791"/>
      <c r="U2" s="791"/>
      <c r="V2" s="791"/>
      <c r="W2" s="791"/>
      <c r="X2" s="791"/>
      <c r="Y2" s="791"/>
      <c r="Z2" s="789">
        <v>1</v>
      </c>
      <c r="AA2" s="195"/>
      <c r="AB2" s="203"/>
    </row>
    <row r="3" spans="1:28" ht="85.5" customHeight="1" thickBot="1" x14ac:dyDescent="0.25">
      <c r="A3" s="882"/>
      <c r="B3" s="883"/>
      <c r="C3" s="779" t="s">
        <v>82</v>
      </c>
      <c r="D3" s="780" t="s">
        <v>472</v>
      </c>
      <c r="E3" s="781" t="s">
        <v>81</v>
      </c>
      <c r="F3" s="782" t="s">
        <v>80</v>
      </c>
      <c r="G3" s="783" t="s">
        <v>97</v>
      </c>
      <c r="H3" s="783" t="s">
        <v>98</v>
      </c>
      <c r="I3" s="784"/>
      <c r="J3" s="784"/>
      <c r="K3" s="784"/>
      <c r="L3" s="785"/>
      <c r="M3" s="786"/>
      <c r="N3" s="785"/>
      <c r="O3" s="787" t="s">
        <v>83</v>
      </c>
      <c r="P3" s="783" t="s">
        <v>96</v>
      </c>
      <c r="Q3" s="780" t="s">
        <v>472</v>
      </c>
      <c r="R3" s="788" t="s">
        <v>81</v>
      </c>
      <c r="S3" s="811" t="s">
        <v>488</v>
      </c>
      <c r="T3" s="813" t="s">
        <v>489</v>
      </c>
      <c r="U3" s="813" t="s">
        <v>493</v>
      </c>
      <c r="V3" s="815"/>
      <c r="W3" s="813" t="s">
        <v>479</v>
      </c>
      <c r="X3" s="810" t="s">
        <v>485</v>
      </c>
      <c r="Y3" s="813" t="s">
        <v>478</v>
      </c>
      <c r="Z3" s="813" t="s">
        <v>80</v>
      </c>
      <c r="AA3" s="817" t="s">
        <v>329</v>
      </c>
    </row>
    <row r="4" spans="1:28" ht="14.25" customHeight="1" x14ac:dyDescent="0.2">
      <c r="A4" s="681" t="s">
        <v>471</v>
      </c>
      <c r="B4" s="676"/>
      <c r="C4" s="677"/>
      <c r="D4" s="678">
        <f>IM!$E$44</f>
        <v>1728.3999999999999</v>
      </c>
      <c r="E4" s="678">
        <f>IM!$E$25</f>
        <v>1061.3999999999999</v>
      </c>
      <c r="F4" s="678">
        <f>IM!$F$25</f>
        <v>732</v>
      </c>
      <c r="G4" s="679" t="e">
        <f>#REF!</f>
        <v>#REF!</v>
      </c>
      <c r="H4" s="241" t="e">
        <f>#REF!</f>
        <v>#REF!</v>
      </c>
      <c r="I4" s="241" t="e">
        <f>#REF!</f>
        <v>#REF!</v>
      </c>
      <c r="J4" s="241" t="e">
        <f>#REF!</f>
        <v>#REF!</v>
      </c>
      <c r="K4" s="241" t="e">
        <f>#REF!</f>
        <v>#REF!</v>
      </c>
      <c r="L4" s="241" t="e">
        <f>#REF!</f>
        <v>#REF!</v>
      </c>
      <c r="M4" s="241" t="e">
        <f>#REF!</f>
        <v>#REF!</v>
      </c>
      <c r="N4" s="272" t="e">
        <f>#REF!</f>
        <v>#REF!</v>
      </c>
      <c r="O4" s="279" t="e">
        <f t="shared" ref="O4:O18" si="0">(H4/G4)-100%</f>
        <v>#REF!</v>
      </c>
      <c r="P4" s="385">
        <f>IM!$G$25</f>
        <v>7</v>
      </c>
      <c r="Q4" s="680">
        <f>IM!$E$45</f>
        <v>2366.3999999999996</v>
      </c>
      <c r="R4" s="796">
        <f>IM!$E$31</f>
        <v>1699.3999999999999</v>
      </c>
      <c r="S4" s="414">
        <f>PRODUCT(W4,1.45)</f>
        <v>2366.4</v>
      </c>
      <c r="T4" s="814">
        <f t="shared" ref="T4:T23" si="1">PRODUCT(U4/S4)</f>
        <v>0.31034482758620691</v>
      </c>
      <c r="U4" s="414">
        <f t="shared" ref="U4:U23" si="2">SUM(S4-W4)</f>
        <v>734.40000000000009</v>
      </c>
      <c r="V4" s="804"/>
      <c r="W4" s="414">
        <f>SUM(Y4,Z4)</f>
        <v>1632</v>
      </c>
      <c r="X4" s="807">
        <f>PRODUCT(Y4/(Y4+Z4))</f>
        <v>0.28186274509803921</v>
      </c>
      <c r="Y4" s="414">
        <f>IM!$F$42</f>
        <v>460</v>
      </c>
      <c r="Z4" s="414">
        <f>IM!$F$31</f>
        <v>1172</v>
      </c>
      <c r="AA4" s="409">
        <f>IM!$G$31</f>
        <v>13</v>
      </c>
    </row>
    <row r="5" spans="1:28" ht="15" customHeight="1" x14ac:dyDescent="0.2">
      <c r="A5" s="669" t="str">
        <f>'MEDICAID A'!D2</f>
        <v>Medicaid Adult</v>
      </c>
      <c r="B5" s="670"/>
      <c r="C5" s="671" t="e">
        <f>#REF!</f>
        <v>#REF!</v>
      </c>
      <c r="D5" s="671">
        <f>'MEDICAID A'!$E$49</f>
        <v>2016.95</v>
      </c>
      <c r="E5" s="671">
        <f>'MEDICAID A'!E30</f>
        <v>1516.7</v>
      </c>
      <c r="F5" s="671">
        <f>'MEDICAID A'!F30</f>
        <v>1046</v>
      </c>
      <c r="G5" s="242" t="e">
        <f>#REF!</f>
        <v>#REF!</v>
      </c>
      <c r="H5" s="672" t="e">
        <f>#REF!</f>
        <v>#REF!</v>
      </c>
      <c r="I5" s="672" t="e">
        <f>#REF!</f>
        <v>#REF!</v>
      </c>
      <c r="J5" s="672" t="e">
        <f>#REF!</f>
        <v>#REF!</v>
      </c>
      <c r="K5" s="672" t="e">
        <f>#REF!</f>
        <v>#REF!</v>
      </c>
      <c r="L5" s="672" t="e">
        <f>#REF!</f>
        <v>#REF!</v>
      </c>
      <c r="M5" s="672" t="e">
        <f>#REF!</f>
        <v>#REF!</v>
      </c>
      <c r="N5" s="673" t="e">
        <f>#REF!</f>
        <v>#REF!</v>
      </c>
      <c r="O5" s="674" t="e">
        <f t="shared" si="0"/>
        <v>#REF!</v>
      </c>
      <c r="P5" s="675">
        <f>'MEDICAID A'!G30</f>
        <v>13</v>
      </c>
      <c r="Q5" s="414">
        <f>'MEDICAID A'!$E$50</f>
        <v>2598.4</v>
      </c>
      <c r="R5" s="797">
        <f>'MEDICAID A'!E36</f>
        <v>2098.15</v>
      </c>
      <c r="S5" s="414">
        <f t="shared" ref="S5:S25" si="3">PRODUCT(W5,1.45)</f>
        <v>2598.4</v>
      </c>
      <c r="T5" s="756">
        <f t="shared" si="1"/>
        <v>0.31034482758620691</v>
      </c>
      <c r="U5" s="414">
        <f t="shared" si="2"/>
        <v>806.40000000000009</v>
      </c>
      <c r="V5" s="804"/>
      <c r="W5" s="414">
        <f t="shared" ref="W5:W23" si="4">SUM(Y5,Z5)</f>
        <v>1792</v>
      </c>
      <c r="X5" s="807">
        <f t="shared" ref="X5:X22" si="5">PRODUCT(Y5/(Y5+Z5))</f>
        <v>0.19252232142857142</v>
      </c>
      <c r="Y5" s="414">
        <f>'MEDICAID A'!$F$47</f>
        <v>345</v>
      </c>
      <c r="Z5" s="414">
        <f>'MEDICAID A'!F36</f>
        <v>1447</v>
      </c>
      <c r="AA5" s="409">
        <f>'MEDICAID A'!G36</f>
        <v>19</v>
      </c>
    </row>
    <row r="6" spans="1:28" ht="15" customHeight="1" x14ac:dyDescent="0.2">
      <c r="A6" s="469" t="str">
        <f>'MEDICAID F+C'!D2</f>
        <v>Medicaid Family and Child</v>
      </c>
      <c r="B6" s="470"/>
      <c r="C6" s="239" t="e">
        <f>#REF!</f>
        <v>#REF!</v>
      </c>
      <c r="D6" s="239">
        <f>'MEDICAID F+C'!$E$50</f>
        <v>2050.3000000000002</v>
      </c>
      <c r="E6" s="239">
        <f>'MEDICAID F+C'!E31</f>
        <v>1702.3</v>
      </c>
      <c r="F6" s="239">
        <f>'MEDICAID F+C'!F31</f>
        <v>1174</v>
      </c>
      <c r="G6" s="237" t="e">
        <f>#REF!</f>
        <v>#REF!</v>
      </c>
      <c r="H6" s="240" t="e">
        <f>#REF!</f>
        <v>#REF!</v>
      </c>
      <c r="I6" s="240" t="e">
        <f>#REF!</f>
        <v>#REF!</v>
      </c>
      <c r="J6" s="240" t="e">
        <f>#REF!</f>
        <v>#REF!</v>
      </c>
      <c r="K6" s="240" t="e">
        <f>#REF!</f>
        <v>#REF!</v>
      </c>
      <c r="L6" s="240" t="e">
        <f>#REF!</f>
        <v>#REF!</v>
      </c>
      <c r="M6" s="240" t="e">
        <f>#REF!</f>
        <v>#REF!</v>
      </c>
      <c r="N6" s="240" t="e">
        <f>#REF!</f>
        <v>#REF!</v>
      </c>
      <c r="O6" s="280" t="e">
        <f t="shared" si="0"/>
        <v>#REF!</v>
      </c>
      <c r="P6" s="386">
        <f>'MEDICAID F+C'!G31</f>
        <v>15</v>
      </c>
      <c r="Q6" s="415">
        <f>'MEDICAID F+C'!$E$51</f>
        <v>2631.75</v>
      </c>
      <c r="R6" s="798">
        <f>'MEDICAID F+C'!E37</f>
        <v>2283.75</v>
      </c>
      <c r="S6" s="414">
        <f t="shared" si="3"/>
        <v>2631.75</v>
      </c>
      <c r="T6" s="756">
        <f t="shared" si="1"/>
        <v>0.31034482758620691</v>
      </c>
      <c r="U6" s="414">
        <f t="shared" si="2"/>
        <v>816.75</v>
      </c>
      <c r="V6" s="804"/>
      <c r="W6" s="414">
        <f t="shared" si="4"/>
        <v>1815</v>
      </c>
      <c r="X6" s="807">
        <f t="shared" si="5"/>
        <v>0.13223140495867769</v>
      </c>
      <c r="Y6" s="414">
        <f>'MEDICAID F+C'!$F$48</f>
        <v>240</v>
      </c>
      <c r="Z6" s="414">
        <f>'MEDICAID F+C'!F37</f>
        <v>1575</v>
      </c>
      <c r="AA6" s="409">
        <f>'MEDICAID F+C'!G37</f>
        <v>21</v>
      </c>
    </row>
    <row r="7" spans="1:28" ht="15" customHeight="1" x14ac:dyDescent="0.2">
      <c r="A7" s="471" t="str">
        <f>'SUPPORT SERV.'!D2</f>
        <v>Support Services</v>
      </c>
      <c r="B7" s="472"/>
      <c r="C7" s="237" t="e">
        <f>#REF!</f>
        <v>#REF!</v>
      </c>
      <c r="D7" s="237">
        <f>'SUPPORT SERV.'!$E$46</f>
        <v>1358.6499999999999</v>
      </c>
      <c r="E7" s="237">
        <f>'SUPPORT SERV.'!E27</f>
        <v>1206.3999999999999</v>
      </c>
      <c r="F7" s="237">
        <f>'SUPPORT SERV.'!F27</f>
        <v>832</v>
      </c>
      <c r="G7" s="237" t="e">
        <f>#REF!</f>
        <v>#REF!</v>
      </c>
      <c r="H7" s="237" t="e">
        <f>#REF!</f>
        <v>#REF!</v>
      </c>
      <c r="I7" s="237" t="e">
        <f>#REF!</f>
        <v>#REF!</v>
      </c>
      <c r="J7" s="237" t="e">
        <f>#REF!</f>
        <v>#REF!</v>
      </c>
      <c r="K7" s="237" t="e">
        <f>#REF!</f>
        <v>#REF!</v>
      </c>
      <c r="L7" s="237" t="e">
        <f>#REF!</f>
        <v>#REF!</v>
      </c>
      <c r="M7" s="237" t="e">
        <f>#REF!</f>
        <v>#REF!</v>
      </c>
      <c r="N7" s="273" t="e">
        <f>#REF!</f>
        <v>#REF!</v>
      </c>
      <c r="O7" s="280" t="e">
        <f t="shared" si="0"/>
        <v>#REF!</v>
      </c>
      <c r="P7" s="386">
        <f>'SUPPORT SERV.'!G27</f>
        <v>10</v>
      </c>
      <c r="Q7" s="415">
        <f>'SUPPORT SERV.'!$E$47</f>
        <v>1896.6</v>
      </c>
      <c r="R7" s="798">
        <f>'SUPPORT SERV.'!E33</f>
        <v>1744.35</v>
      </c>
      <c r="S7" s="414">
        <f t="shared" si="3"/>
        <v>1896.6</v>
      </c>
      <c r="T7" s="756">
        <f t="shared" si="1"/>
        <v>0.31034482758620685</v>
      </c>
      <c r="U7" s="414">
        <f t="shared" si="2"/>
        <v>588.59999999999991</v>
      </c>
      <c r="V7" s="804"/>
      <c r="W7" s="414">
        <f t="shared" si="4"/>
        <v>1308</v>
      </c>
      <c r="X7" s="807">
        <f t="shared" si="5"/>
        <v>8.027522935779817E-2</v>
      </c>
      <c r="Y7" s="414">
        <f>'SUPPORT SERV.'!$F$44</f>
        <v>105</v>
      </c>
      <c r="Z7" s="414">
        <f>'SUPPORT SERV.'!F33</f>
        <v>1203</v>
      </c>
      <c r="AA7" s="409">
        <f>'SUPPORT SERV.'!G33</f>
        <v>15</v>
      </c>
    </row>
    <row r="8" spans="1:28" ht="15" customHeight="1" x14ac:dyDescent="0.2">
      <c r="A8" s="467" t="str">
        <f>'CHILD SUPPORT'!D2</f>
        <v>Child Support</v>
      </c>
      <c r="B8" s="468"/>
      <c r="C8" s="237" t="e">
        <f>#REF!</f>
        <v>#REF!</v>
      </c>
      <c r="D8" s="237">
        <f>'CHILD SUPPORT'!$E$41</f>
        <v>1067.2</v>
      </c>
      <c r="E8" s="237">
        <f>'CHILD SUPPORT'!E22</f>
        <v>736.6</v>
      </c>
      <c r="F8" s="237">
        <f>'CHILD SUPPORT'!F22</f>
        <v>508</v>
      </c>
      <c r="G8" s="237" t="e">
        <f>#REF!</f>
        <v>#REF!</v>
      </c>
      <c r="H8" s="237" t="e">
        <f>#REF!</f>
        <v>#REF!</v>
      </c>
      <c r="I8" s="237" t="e">
        <f>#REF!</f>
        <v>#REF!</v>
      </c>
      <c r="J8" s="237" t="e">
        <f>#REF!</f>
        <v>#REF!</v>
      </c>
      <c r="K8" s="237" t="e">
        <f>#REF!</f>
        <v>#REF!</v>
      </c>
      <c r="L8" s="237" t="e">
        <f>#REF!</f>
        <v>#REF!</v>
      </c>
      <c r="M8" s="237" t="e">
        <f>#REF!</f>
        <v>#REF!</v>
      </c>
      <c r="N8" s="273" t="e">
        <f>#REF!</f>
        <v>#REF!</v>
      </c>
      <c r="O8" s="280" t="e">
        <f t="shared" si="0"/>
        <v>#REF!</v>
      </c>
      <c r="P8" s="386">
        <f>'CHILD SUPPORT'!G22</f>
        <v>6</v>
      </c>
      <c r="Q8" s="415">
        <f>'CHILD SUPPORT'!$E$42</f>
        <v>1419.5500000000002</v>
      </c>
      <c r="R8" s="798">
        <f>'CHILD SUPPORT'!E28</f>
        <v>1088.95</v>
      </c>
      <c r="S8" s="414">
        <f t="shared" si="3"/>
        <v>1419.55</v>
      </c>
      <c r="T8" s="756">
        <f t="shared" si="1"/>
        <v>0.31034482758620685</v>
      </c>
      <c r="U8" s="414">
        <f t="shared" si="2"/>
        <v>440.54999999999995</v>
      </c>
      <c r="V8" s="804"/>
      <c r="W8" s="414">
        <f t="shared" si="4"/>
        <v>979</v>
      </c>
      <c r="X8" s="807">
        <f t="shared" si="5"/>
        <v>0.23289070480081717</v>
      </c>
      <c r="Y8" s="414">
        <f>'CHILD SUPPORT'!$F$39</f>
        <v>228</v>
      </c>
      <c r="Z8" s="414">
        <f>'CHILD SUPPORT'!F28</f>
        <v>751</v>
      </c>
      <c r="AA8" s="409">
        <f>'CHILD SUPPORT'!G28</f>
        <v>9</v>
      </c>
    </row>
    <row r="9" spans="1:28" ht="15" customHeight="1" thickBot="1" x14ac:dyDescent="0.25">
      <c r="A9" s="718" t="str">
        <f>FNS!D2</f>
        <v>Food and Nutrition Services</v>
      </c>
      <c r="B9" s="719"/>
      <c r="C9" s="720" t="e">
        <f>#REF!</f>
        <v>#REF!</v>
      </c>
      <c r="D9" s="720">
        <f>FNS!$E$50</f>
        <v>1940.1</v>
      </c>
      <c r="E9" s="720">
        <f>FNS!E30</f>
        <v>1628.35</v>
      </c>
      <c r="F9" s="720">
        <f>FNS!F30</f>
        <v>1123</v>
      </c>
      <c r="G9" s="720" t="e">
        <f>#REF!</f>
        <v>#REF!</v>
      </c>
      <c r="H9" s="720" t="e">
        <f>#REF!</f>
        <v>#REF!</v>
      </c>
      <c r="I9" s="720" t="e">
        <f>#REF!</f>
        <v>#REF!</v>
      </c>
      <c r="J9" s="720" t="e">
        <f>#REF!</f>
        <v>#REF!</v>
      </c>
      <c r="K9" s="720" t="e">
        <f>#REF!</f>
        <v>#REF!</v>
      </c>
      <c r="L9" s="720" t="e">
        <f>#REF!</f>
        <v>#REF!</v>
      </c>
      <c r="M9" s="720" t="e">
        <f>#REF!</f>
        <v>#REF!</v>
      </c>
      <c r="N9" s="721" t="e">
        <f>#REF!</f>
        <v>#REF!</v>
      </c>
      <c r="O9" s="722" t="e">
        <f t="shared" si="0"/>
        <v>#REF!</v>
      </c>
      <c r="P9" s="723">
        <f>FNS!G30</f>
        <v>13</v>
      </c>
      <c r="Q9" s="724">
        <f>FNS!$E$51</f>
        <v>2578.1</v>
      </c>
      <c r="R9" s="799">
        <f>FNS!E37</f>
        <v>2266.35</v>
      </c>
      <c r="S9" s="414">
        <f t="shared" si="3"/>
        <v>2578.1</v>
      </c>
      <c r="T9" s="756">
        <f t="shared" si="1"/>
        <v>0.31034482758620685</v>
      </c>
      <c r="U9" s="414">
        <f t="shared" si="2"/>
        <v>800.09999999999991</v>
      </c>
      <c r="V9" s="804"/>
      <c r="W9" s="414">
        <f t="shared" si="4"/>
        <v>1778</v>
      </c>
      <c r="X9" s="807">
        <f t="shared" si="5"/>
        <v>0.12092238470191226</v>
      </c>
      <c r="Y9" s="414">
        <f>FNS!$F$48</f>
        <v>215</v>
      </c>
      <c r="Z9" s="414">
        <f>FNS!F37</f>
        <v>1563</v>
      </c>
      <c r="AA9" s="409">
        <f>FNS!G37</f>
        <v>19</v>
      </c>
    </row>
    <row r="10" spans="1:28" ht="15" customHeight="1" x14ac:dyDescent="0.2">
      <c r="A10" s="715" t="str">
        <f>CPS!D2</f>
        <v>Child Protective Services</v>
      </c>
      <c r="B10" s="716"/>
      <c r="C10" s="672" t="e">
        <f>#REF!</f>
        <v>#REF!</v>
      </c>
      <c r="D10" s="672">
        <f>CPS!$E$57</f>
        <v>3378.5</v>
      </c>
      <c r="E10" s="672">
        <f>CPS!E37</f>
        <v>2131.5</v>
      </c>
      <c r="F10" s="672">
        <f>CPS!F37</f>
        <v>1470</v>
      </c>
      <c r="G10" s="672" t="e">
        <f>#REF!</f>
        <v>#REF!</v>
      </c>
      <c r="H10" s="672" t="e">
        <f>#REF!</f>
        <v>#REF!</v>
      </c>
      <c r="I10" s="672" t="e">
        <f>#REF!</f>
        <v>#REF!</v>
      </c>
      <c r="J10" s="672" t="e">
        <f>#REF!</f>
        <v>#REF!</v>
      </c>
      <c r="K10" s="672" t="e">
        <f>#REF!</f>
        <v>#REF!</v>
      </c>
      <c r="L10" s="672" t="e">
        <f>#REF!</f>
        <v>#REF!</v>
      </c>
      <c r="M10" s="672" t="e">
        <f>#REF!</f>
        <v>#REF!</v>
      </c>
      <c r="N10" s="673" t="e">
        <f>#REF!</f>
        <v>#REF!</v>
      </c>
      <c r="O10" s="674" t="e">
        <f t="shared" si="0"/>
        <v>#REF!</v>
      </c>
      <c r="P10" s="675">
        <f>CPS!G37</f>
        <v>18</v>
      </c>
      <c r="Q10" s="717">
        <f>CPS!$E$58</f>
        <v>4738.6000000000004</v>
      </c>
      <c r="R10" s="800">
        <f>CPS!E44</f>
        <v>3491.6</v>
      </c>
      <c r="S10" s="414">
        <f t="shared" si="3"/>
        <v>4738.5999999999995</v>
      </c>
      <c r="T10" s="756">
        <f t="shared" si="1"/>
        <v>0.3103448275862068</v>
      </c>
      <c r="U10" s="414">
        <f t="shared" si="2"/>
        <v>1470.5999999999995</v>
      </c>
      <c r="V10" s="804"/>
      <c r="W10" s="414">
        <f t="shared" si="4"/>
        <v>3268</v>
      </c>
      <c r="X10" s="808">
        <f t="shared" si="5"/>
        <v>0.26315789473684209</v>
      </c>
      <c r="Y10" s="414">
        <f>CPS!$F$55</f>
        <v>860</v>
      </c>
      <c r="Z10" s="414">
        <f>CPS!F44</f>
        <v>2408</v>
      </c>
      <c r="AA10" s="409">
        <f>CPS!G44</f>
        <v>34</v>
      </c>
    </row>
    <row r="11" spans="1:28" ht="15" customHeight="1" x14ac:dyDescent="0.2">
      <c r="A11" s="477" t="str">
        <f>APS!D2</f>
        <v>Adult Protective Services</v>
      </c>
      <c r="B11" s="478"/>
      <c r="C11" s="237" t="e">
        <f>#REF!</f>
        <v>#REF!</v>
      </c>
      <c r="D11" s="237">
        <f>APS!$E$44</f>
        <v>1200.5999999999999</v>
      </c>
      <c r="E11" s="237">
        <f>APS!E25</f>
        <v>823.6</v>
      </c>
      <c r="F11" s="237">
        <f>APS!F25</f>
        <v>568</v>
      </c>
      <c r="G11" s="237" t="e">
        <f>#REF!</f>
        <v>#REF!</v>
      </c>
      <c r="H11" s="237" t="e">
        <f>#REF!</f>
        <v>#REF!</v>
      </c>
      <c r="I11" s="237" t="e">
        <f>#REF!</f>
        <v>#REF!</v>
      </c>
      <c r="J11" s="237" t="e">
        <f>#REF!</f>
        <v>#REF!</v>
      </c>
      <c r="K11" s="237" t="e">
        <f>#REF!</f>
        <v>#REF!</v>
      </c>
      <c r="L11" s="237" t="e">
        <f>#REF!</f>
        <v>#REF!</v>
      </c>
      <c r="M11" s="237" t="e">
        <f>#REF!</f>
        <v>#REF!</v>
      </c>
      <c r="N11" s="273" t="e">
        <f>#REF!</f>
        <v>#REF!</v>
      </c>
      <c r="O11" s="280" t="e">
        <f t="shared" si="0"/>
        <v>#REF!</v>
      </c>
      <c r="P11" s="386">
        <f>APS!G25</f>
        <v>8</v>
      </c>
      <c r="Q11" s="415">
        <f>APS!$E$45</f>
        <v>1745.8</v>
      </c>
      <c r="R11" s="798">
        <f>APS!E31</f>
        <v>1368.8</v>
      </c>
      <c r="S11" s="414">
        <f t="shared" si="3"/>
        <v>1745.8</v>
      </c>
      <c r="T11" s="756">
        <f t="shared" si="1"/>
        <v>0.31034482758620691</v>
      </c>
      <c r="U11" s="414">
        <f t="shared" si="2"/>
        <v>541.79999999999995</v>
      </c>
      <c r="V11" s="804"/>
      <c r="W11" s="414">
        <f t="shared" si="4"/>
        <v>1204</v>
      </c>
      <c r="X11" s="807">
        <f t="shared" si="5"/>
        <v>0.2159468438538206</v>
      </c>
      <c r="Y11" s="414">
        <f>APS!$F$42</f>
        <v>260</v>
      </c>
      <c r="Z11" s="414">
        <f>APS!F31</f>
        <v>944</v>
      </c>
      <c r="AA11" s="409">
        <f>APS!G31</f>
        <v>13</v>
      </c>
    </row>
    <row r="12" spans="1:28" ht="15" customHeight="1" x14ac:dyDescent="0.2">
      <c r="A12" s="479" t="str">
        <f>'ADOPT-FOSTER'!D2</f>
        <v>Adoption/Foster/LINKS</v>
      </c>
      <c r="B12" s="480"/>
      <c r="C12" s="237" t="e">
        <f>#REF!</f>
        <v>#REF!</v>
      </c>
      <c r="D12" s="237">
        <f>'ADOPT-FOSTER'!$E$52</f>
        <v>1838.6</v>
      </c>
      <c r="E12" s="237">
        <f>'ADOPT-FOSTER'!E33</f>
        <v>1554.3999999999999</v>
      </c>
      <c r="F12" s="237">
        <f>'ADOPT-FOSTER'!F33</f>
        <v>1072</v>
      </c>
      <c r="G12" s="237" t="e">
        <f>#REF!</f>
        <v>#REF!</v>
      </c>
      <c r="H12" s="237" t="e">
        <f>#REF!</f>
        <v>#REF!</v>
      </c>
      <c r="I12" s="237" t="e">
        <f>#REF!</f>
        <v>#REF!</v>
      </c>
      <c r="J12" s="237" t="e">
        <f>#REF!</f>
        <v>#REF!</v>
      </c>
      <c r="K12" s="237" t="e">
        <f>#REF!</f>
        <v>#REF!</v>
      </c>
      <c r="L12" s="237" t="e">
        <f>#REF!</f>
        <v>#REF!</v>
      </c>
      <c r="M12" s="237" t="e">
        <f>#REF!</f>
        <v>#REF!</v>
      </c>
      <c r="N12" s="273" t="e">
        <f>#REF!</f>
        <v>#REF!</v>
      </c>
      <c r="O12" s="280" t="e">
        <f t="shared" si="0"/>
        <v>#REF!</v>
      </c>
      <c r="P12" s="386">
        <f>'ADOPT-FOSTER'!G33</f>
        <v>15</v>
      </c>
      <c r="Q12" s="415">
        <f>'ADOPT-FOSTER'!$E$53</f>
        <v>3474.2</v>
      </c>
      <c r="R12" s="798">
        <f>'ADOPT-FOSTER'!E39</f>
        <v>3190</v>
      </c>
      <c r="S12" s="414">
        <f t="shared" si="3"/>
        <v>3474.2</v>
      </c>
      <c r="T12" s="756">
        <f t="shared" si="1"/>
        <v>0.31034482758620685</v>
      </c>
      <c r="U12" s="414">
        <f t="shared" si="2"/>
        <v>1078.1999999999998</v>
      </c>
      <c r="V12" s="804"/>
      <c r="W12" s="414">
        <f t="shared" si="4"/>
        <v>2396</v>
      </c>
      <c r="X12" s="807">
        <f t="shared" si="5"/>
        <v>8.1803005008347252E-2</v>
      </c>
      <c r="Y12" s="414">
        <f>'ADOPT-FOSTER'!$F$50</f>
        <v>196</v>
      </c>
      <c r="Z12" s="414">
        <f>'ADOPT-FOSTER'!F39</f>
        <v>2200</v>
      </c>
      <c r="AA12" s="409">
        <f>'ADOPT-FOSTER'!G39</f>
        <v>30</v>
      </c>
    </row>
    <row r="13" spans="1:28" ht="15" customHeight="1" thickBot="1" x14ac:dyDescent="0.25">
      <c r="A13" s="727" t="str">
        <f>'COUNSELING SERV.'!D2</f>
        <v>Counseling Services</v>
      </c>
      <c r="B13" s="728"/>
      <c r="C13" s="729" t="e">
        <f>#REF!</f>
        <v>#REF!</v>
      </c>
      <c r="D13" s="729">
        <f>'COUNSELING SERV.'!$E$37</f>
        <v>755.45</v>
      </c>
      <c r="E13" s="729">
        <f>'COUNSELING SERV.'!E18</f>
        <v>291.45</v>
      </c>
      <c r="F13" s="729">
        <f>'COUNSELING SERV.'!F18</f>
        <v>201</v>
      </c>
      <c r="G13" s="720" t="e">
        <f>#REF!</f>
        <v>#REF!</v>
      </c>
      <c r="H13" s="720" t="e">
        <f>#REF!</f>
        <v>#REF!</v>
      </c>
      <c r="I13" s="720" t="e">
        <f>#REF!</f>
        <v>#REF!</v>
      </c>
      <c r="J13" s="720" t="e">
        <f>#REF!</f>
        <v>#REF!</v>
      </c>
      <c r="K13" s="720" t="e">
        <f>#REF!</f>
        <v>#REF!</v>
      </c>
      <c r="L13" s="720" t="e">
        <f>#REF!</f>
        <v>#REF!</v>
      </c>
      <c r="M13" s="720" t="e">
        <f>#REF!</f>
        <v>#REF!</v>
      </c>
      <c r="N13" s="721" t="e">
        <f>#REF!</f>
        <v>#REF!</v>
      </c>
      <c r="O13" s="722" t="e">
        <f t="shared" si="0"/>
        <v>#REF!</v>
      </c>
      <c r="P13" s="723">
        <f>'COUNSELING SERV.'!G18</f>
        <v>2</v>
      </c>
      <c r="Q13" s="724">
        <f>'COUNSELING SERV.'!$E$38</f>
        <v>929.45</v>
      </c>
      <c r="R13" s="799">
        <f>'COUNSELING SERV.'!E24</f>
        <v>465.45</v>
      </c>
      <c r="S13" s="414">
        <f t="shared" si="3"/>
        <v>929.44999999999993</v>
      </c>
      <c r="T13" s="756">
        <f t="shared" si="1"/>
        <v>0.31034482758620685</v>
      </c>
      <c r="U13" s="414">
        <f t="shared" si="2"/>
        <v>288.44999999999993</v>
      </c>
      <c r="V13" s="804"/>
      <c r="W13" s="414">
        <f t="shared" si="4"/>
        <v>641</v>
      </c>
      <c r="X13" s="809">
        <f t="shared" si="5"/>
        <v>0.49921996879875197</v>
      </c>
      <c r="Y13" s="414">
        <f>'COUNSELING SERV.'!$F$35</f>
        <v>320</v>
      </c>
      <c r="Z13" s="414">
        <f>'COUNSELING SERV.'!F24</f>
        <v>321</v>
      </c>
      <c r="AA13" s="409">
        <f>'COUNSELING SERV.'!G24</f>
        <v>3</v>
      </c>
    </row>
    <row r="14" spans="1:28" ht="15" customHeight="1" x14ac:dyDescent="0.2">
      <c r="A14" s="725" t="str">
        <f>'ENV. HEALTH'!D2</f>
        <v>Environmental Health and Vector Control</v>
      </c>
      <c r="B14" s="726"/>
      <c r="C14" s="672" t="e">
        <f>#REF!</f>
        <v>#REF!</v>
      </c>
      <c r="D14" s="672">
        <f>'ENV. HEALTH'!$E$41</f>
        <v>1177.4000000000001</v>
      </c>
      <c r="E14" s="672">
        <f>'ENV. HEALTH'!E23</f>
        <v>713.4</v>
      </c>
      <c r="F14" s="672">
        <f>'ENV. HEALTH'!F23</f>
        <v>492</v>
      </c>
      <c r="G14" s="672" t="e">
        <f>#REF!</f>
        <v>#REF!</v>
      </c>
      <c r="H14" s="672" t="e">
        <f>#REF!</f>
        <v>#REF!</v>
      </c>
      <c r="I14" s="672" t="e">
        <f>#REF!</f>
        <v>#REF!</v>
      </c>
      <c r="J14" s="672" t="e">
        <f>#REF!</f>
        <v>#REF!</v>
      </c>
      <c r="K14" s="672" t="e">
        <f>#REF!</f>
        <v>#REF!</v>
      </c>
      <c r="L14" s="672" t="e">
        <f>#REF!</f>
        <v>#REF!</v>
      </c>
      <c r="M14" s="672" t="e">
        <f>#REF!</f>
        <v>#REF!</v>
      </c>
      <c r="N14" s="673" t="e">
        <f>#REF!</f>
        <v>#REF!</v>
      </c>
      <c r="O14" s="674" t="e">
        <f t="shared" si="0"/>
        <v>#REF!</v>
      </c>
      <c r="P14" s="675">
        <f>'ENV. HEALTH'!G23</f>
        <v>7</v>
      </c>
      <c r="Q14" s="717">
        <f>'ENV. HEALTH'!$E$42</f>
        <v>1624</v>
      </c>
      <c r="R14" s="800">
        <f>'ENV. HEALTH'!E29</f>
        <v>1160</v>
      </c>
      <c r="S14" s="414">
        <f t="shared" si="3"/>
        <v>1624</v>
      </c>
      <c r="T14" s="756">
        <f t="shared" si="1"/>
        <v>0.31034482758620691</v>
      </c>
      <c r="U14" s="414">
        <f t="shared" si="2"/>
        <v>504</v>
      </c>
      <c r="V14" s="804"/>
      <c r="W14" s="414">
        <f t="shared" si="4"/>
        <v>1120</v>
      </c>
      <c r="X14" s="808">
        <f t="shared" si="5"/>
        <v>0.2857142857142857</v>
      </c>
      <c r="Y14" s="414">
        <f>'ENV. HEALTH'!$F$39</f>
        <v>320</v>
      </c>
      <c r="Z14" s="414">
        <f>'ENV. HEALTH'!F29</f>
        <v>800</v>
      </c>
      <c r="AA14" s="409">
        <f>'ENV. HEALTH'!G29</f>
        <v>10</v>
      </c>
    </row>
    <row r="15" spans="1:28" ht="15" customHeight="1" x14ac:dyDescent="0.2">
      <c r="A15" s="485" t="str">
        <f>'HEALTH PROM.'!D2</f>
        <v>Health Promotion</v>
      </c>
      <c r="B15" s="486"/>
      <c r="C15" s="237"/>
      <c r="D15" s="237">
        <f>'HEALTH PROM.'!$E$40</f>
        <v>1310.8</v>
      </c>
      <c r="E15" s="237">
        <f>'HEALTH PROM.'!E22</f>
        <v>788.8</v>
      </c>
      <c r="F15" s="237">
        <f>'HEALTH PROM.'!F22</f>
        <v>544</v>
      </c>
      <c r="G15" s="237" t="e">
        <f>#REF!</f>
        <v>#REF!</v>
      </c>
      <c r="H15" s="237" t="e">
        <f>#REF!</f>
        <v>#REF!</v>
      </c>
      <c r="I15" s="237" t="e">
        <f>#REF!</f>
        <v>#REF!</v>
      </c>
      <c r="J15" s="237" t="e">
        <f>#REF!</f>
        <v>#REF!</v>
      </c>
      <c r="K15" s="237" t="e">
        <f>#REF!</f>
        <v>#REF!</v>
      </c>
      <c r="L15" s="237" t="e">
        <f>#REF!</f>
        <v>#REF!</v>
      </c>
      <c r="M15" s="237" t="e">
        <f>#REF!</f>
        <v>#REF!</v>
      </c>
      <c r="N15" s="273" t="e">
        <f>#REF!</f>
        <v>#REF!</v>
      </c>
      <c r="O15" s="280" t="e">
        <f t="shared" si="0"/>
        <v>#REF!</v>
      </c>
      <c r="P15" s="386">
        <f>'HEALTH PROM.'!G22</f>
        <v>6</v>
      </c>
      <c r="Q15" s="415">
        <f>'HEALTH PROM.'!$E$41</f>
        <v>1428.25</v>
      </c>
      <c r="R15" s="798">
        <f>'HEALTH PROM.'!E28</f>
        <v>906.25</v>
      </c>
      <c r="S15" s="414">
        <f t="shared" si="3"/>
        <v>1428.25</v>
      </c>
      <c r="T15" s="756">
        <f t="shared" si="1"/>
        <v>0.31034482758620691</v>
      </c>
      <c r="U15" s="414">
        <f t="shared" si="2"/>
        <v>443.25</v>
      </c>
      <c r="V15" s="804"/>
      <c r="W15" s="414">
        <f t="shared" si="4"/>
        <v>985</v>
      </c>
      <c r="X15" s="809">
        <f t="shared" si="5"/>
        <v>0.36548223350253806</v>
      </c>
      <c r="Y15" s="414">
        <f>'HEALTH PROM.'!$F$38</f>
        <v>360</v>
      </c>
      <c r="Z15" s="414">
        <f>'HEALTH PROM.'!F28</f>
        <v>625</v>
      </c>
      <c r="AA15" s="409">
        <f>'HEALTH PROM.'!G28</f>
        <v>7</v>
      </c>
    </row>
    <row r="16" spans="1:28" ht="15" customHeight="1" x14ac:dyDescent="0.2">
      <c r="A16" s="487" t="str">
        <f>'CARE COOR.'!D2</f>
        <v>Care Coordination</v>
      </c>
      <c r="B16" s="488"/>
      <c r="C16" s="237"/>
      <c r="D16" s="237">
        <f>'CARE COOR.'!$E$41</f>
        <v>371.2</v>
      </c>
      <c r="E16" s="237">
        <f>'CARE COOR.'!E22</f>
        <v>371.2</v>
      </c>
      <c r="F16" s="237">
        <f>'CARE COOR.'!F22</f>
        <v>256</v>
      </c>
      <c r="G16" s="237" t="e">
        <f>#REF!</f>
        <v>#REF!</v>
      </c>
      <c r="H16" s="237" t="e">
        <f>#REF!</f>
        <v>#REF!</v>
      </c>
      <c r="I16" s="237" t="e">
        <f>#REF!</f>
        <v>#REF!</v>
      </c>
      <c r="J16" s="237" t="e">
        <f>#REF!</f>
        <v>#REF!</v>
      </c>
      <c r="K16" s="237" t="e">
        <f>#REF!</f>
        <v>#REF!</v>
      </c>
      <c r="L16" s="237" t="e">
        <f>#REF!</f>
        <v>#REF!</v>
      </c>
      <c r="M16" s="237" t="e">
        <f>#REF!</f>
        <v>#REF!</v>
      </c>
      <c r="N16" s="273" t="e">
        <f>#REF!</f>
        <v>#REF!</v>
      </c>
      <c r="O16" s="280" t="e">
        <f t="shared" si="0"/>
        <v>#REF!</v>
      </c>
      <c r="P16" s="386">
        <f>'CARE COOR.'!G22</f>
        <v>5</v>
      </c>
      <c r="Q16" s="415">
        <f>'CARE COOR.'!$E$42</f>
        <v>649.59999999999991</v>
      </c>
      <c r="R16" s="798">
        <f>'CARE COOR.'!E28</f>
        <v>649.59999999999991</v>
      </c>
      <c r="S16" s="414">
        <f t="shared" si="3"/>
        <v>649.6</v>
      </c>
      <c r="T16" s="756">
        <f t="shared" si="1"/>
        <v>0.31034482758620691</v>
      </c>
      <c r="U16" s="414">
        <f t="shared" si="2"/>
        <v>201.60000000000002</v>
      </c>
      <c r="V16" s="804"/>
      <c r="W16" s="414">
        <f t="shared" si="4"/>
        <v>448</v>
      </c>
      <c r="X16" s="809">
        <f t="shared" si="5"/>
        <v>0</v>
      </c>
      <c r="Y16" s="414">
        <f>'CARE COOR.'!$F$39</f>
        <v>0</v>
      </c>
      <c r="Z16" s="414">
        <f>'CARE COOR.'!F28</f>
        <v>448</v>
      </c>
      <c r="AA16" s="409">
        <f>'CARE COOR.'!G28</f>
        <v>8</v>
      </c>
    </row>
    <row r="17" spans="1:27" ht="15" customHeight="1" x14ac:dyDescent="0.2">
      <c r="A17" s="356" t="str">
        <f>DENTAL!D2</f>
        <v xml:space="preserve">Dental </v>
      </c>
      <c r="B17" s="359"/>
      <c r="C17" s="237"/>
      <c r="D17" s="237">
        <f>DENTAL!$E$47</f>
        <v>3938.2</v>
      </c>
      <c r="E17" s="237">
        <f>DENTAL!E24</f>
        <v>774.3</v>
      </c>
      <c r="F17" s="237">
        <f>DENTAL!F24</f>
        <v>534</v>
      </c>
      <c r="G17" s="237" t="e">
        <f>#REF!</f>
        <v>#REF!</v>
      </c>
      <c r="H17" s="237" t="e">
        <f>#REF!</f>
        <v>#REF!</v>
      </c>
      <c r="I17" s="237" t="e">
        <f>#REF!</f>
        <v>#REF!</v>
      </c>
      <c r="J17" s="237" t="e">
        <f>#REF!</f>
        <v>#REF!</v>
      </c>
      <c r="K17" s="237" t="e">
        <f>#REF!</f>
        <v>#REF!</v>
      </c>
      <c r="L17" s="237" t="e">
        <f>#REF!</f>
        <v>#REF!</v>
      </c>
      <c r="M17" s="237" t="e">
        <f>#REF!</f>
        <v>#REF!</v>
      </c>
      <c r="N17" s="273" t="e">
        <f>#REF!</f>
        <v>#REF!</v>
      </c>
      <c r="O17" s="280" t="e">
        <f t="shared" si="0"/>
        <v>#REF!</v>
      </c>
      <c r="P17" s="386">
        <f>DENTAL!G24</f>
        <v>8</v>
      </c>
      <c r="Q17" s="415">
        <f>DENTAL!$E$48</f>
        <v>4031</v>
      </c>
      <c r="R17" s="798">
        <f>DENTAL!E30</f>
        <v>867.09999999999991</v>
      </c>
      <c r="S17" s="414">
        <f t="shared" si="3"/>
        <v>4031</v>
      </c>
      <c r="T17" s="756">
        <f t="shared" si="1"/>
        <v>0.31034482758620691</v>
      </c>
      <c r="U17" s="414">
        <f t="shared" si="2"/>
        <v>1251</v>
      </c>
      <c r="V17" s="804"/>
      <c r="W17" s="414">
        <f t="shared" si="4"/>
        <v>2780</v>
      </c>
      <c r="X17" s="809">
        <f t="shared" si="5"/>
        <v>0.78489208633093521</v>
      </c>
      <c r="Y17" s="414">
        <f>DENTAL!$F$45</f>
        <v>2182</v>
      </c>
      <c r="Z17" s="414">
        <f>DENTAL!F30</f>
        <v>598</v>
      </c>
      <c r="AA17" s="409">
        <f>DENTAL!G30</f>
        <v>10</v>
      </c>
    </row>
    <row r="18" spans="1:27" ht="15" customHeight="1" x14ac:dyDescent="0.2">
      <c r="A18" s="350" t="str">
        <f>CLINIC!D2</f>
        <v>Medical Clinic</v>
      </c>
      <c r="B18" s="353"/>
      <c r="C18" s="237"/>
      <c r="D18" s="237">
        <f>CLINIC!$E$72</f>
        <v>6939.7</v>
      </c>
      <c r="E18" s="237">
        <f>CLINIC!E46</f>
        <v>2662.2</v>
      </c>
      <c r="F18" s="237">
        <f>CLINIC!F46</f>
        <v>1836</v>
      </c>
      <c r="G18" s="237" t="e">
        <f>#REF!</f>
        <v>#REF!</v>
      </c>
      <c r="H18" s="237" t="e">
        <f>#REF!</f>
        <v>#REF!</v>
      </c>
      <c r="I18" s="237" t="e">
        <f>#REF!</f>
        <v>#REF!</v>
      </c>
      <c r="J18" s="237" t="e">
        <f>#REF!</f>
        <v>#REF!</v>
      </c>
      <c r="K18" s="237" t="e">
        <f>#REF!</f>
        <v>#REF!</v>
      </c>
      <c r="L18" s="237" t="e">
        <f>#REF!</f>
        <v>#REF!</v>
      </c>
      <c r="M18" s="237" t="e">
        <f>#REF!</f>
        <v>#REF!</v>
      </c>
      <c r="N18" s="273" t="e">
        <f>#REF!</f>
        <v>#REF!</v>
      </c>
      <c r="O18" s="280" t="e">
        <f t="shared" si="0"/>
        <v>#REF!</v>
      </c>
      <c r="P18" s="386">
        <f>CLINIC!G46</f>
        <v>25</v>
      </c>
      <c r="Q18" s="415">
        <f>CLINIC!$E$73</f>
        <v>7545.7999999999993</v>
      </c>
      <c r="R18" s="798">
        <f>CLINIC!E52</f>
        <v>3268.2999999999997</v>
      </c>
      <c r="S18" s="414">
        <f t="shared" si="3"/>
        <v>7545.8</v>
      </c>
      <c r="T18" s="756">
        <f t="shared" si="1"/>
        <v>0.31034482758620691</v>
      </c>
      <c r="U18" s="414">
        <f t="shared" si="2"/>
        <v>2341.8000000000002</v>
      </c>
      <c r="V18" s="804"/>
      <c r="W18" s="414">
        <f t="shared" si="4"/>
        <v>5204</v>
      </c>
      <c r="X18" s="809">
        <f t="shared" si="5"/>
        <v>0.56687163720215217</v>
      </c>
      <c r="Y18" s="414">
        <f>CLINIC!$F$70</f>
        <v>2950</v>
      </c>
      <c r="Z18" s="414">
        <f>CLINIC!F52</f>
        <v>2254</v>
      </c>
      <c r="AA18" s="409">
        <f>CLINIC!G52</f>
        <v>31</v>
      </c>
    </row>
    <row r="19" spans="1:27" ht="15" customHeight="1" thickBot="1" x14ac:dyDescent="0.25">
      <c r="A19" s="732" t="str">
        <f>WIC!D2</f>
        <v>Women, Infants and Children</v>
      </c>
      <c r="B19" s="733"/>
      <c r="C19" s="720"/>
      <c r="D19" s="720">
        <f>WIC!$E$44</f>
        <v>1242.6500000000001</v>
      </c>
      <c r="E19" s="720">
        <f>WIC!E25</f>
        <v>807.65</v>
      </c>
      <c r="F19" s="720">
        <f>WIC!F25</f>
        <v>557</v>
      </c>
      <c r="G19" s="720"/>
      <c r="H19" s="720"/>
      <c r="I19" s="720"/>
      <c r="J19" s="720"/>
      <c r="K19" s="720"/>
      <c r="L19" s="720"/>
      <c r="M19" s="720"/>
      <c r="N19" s="721"/>
      <c r="O19" s="722"/>
      <c r="P19" s="723">
        <f>WIC!G25</f>
        <v>7</v>
      </c>
      <c r="Q19" s="724">
        <f>WIC!$E$45</f>
        <v>1755.9499999999998</v>
      </c>
      <c r="R19" s="799">
        <f>WIC!E31</f>
        <v>1320.9499999999998</v>
      </c>
      <c r="S19" s="414">
        <f t="shared" si="3"/>
        <v>1755.95</v>
      </c>
      <c r="T19" s="756">
        <f t="shared" si="1"/>
        <v>0.31034482758620691</v>
      </c>
      <c r="U19" s="414">
        <f t="shared" si="2"/>
        <v>544.95000000000005</v>
      </c>
      <c r="V19" s="804"/>
      <c r="W19" s="414">
        <f t="shared" si="4"/>
        <v>1211</v>
      </c>
      <c r="X19" s="808">
        <f t="shared" si="5"/>
        <v>0.2477291494632535</v>
      </c>
      <c r="Y19" s="414">
        <f>WIC!$F$42</f>
        <v>300</v>
      </c>
      <c r="Z19" s="414">
        <f>WIC!F31</f>
        <v>911</v>
      </c>
      <c r="AA19" s="409">
        <f>WIC!G31</f>
        <v>12</v>
      </c>
    </row>
    <row r="20" spans="1:27" ht="15" customHeight="1" x14ac:dyDescent="0.2">
      <c r="A20" s="730" t="str">
        <f>ADMIN!D2</f>
        <v>Admin Staff</v>
      </c>
      <c r="B20" s="731"/>
      <c r="C20" s="672"/>
      <c r="D20" s="672">
        <f>ADMIN!$E$42</f>
        <v>1268.75</v>
      </c>
      <c r="E20" s="672">
        <f>ADMIN!E22</f>
        <v>906.25</v>
      </c>
      <c r="F20" s="672">
        <f>ADMIN!F22</f>
        <v>625</v>
      </c>
      <c r="G20" s="672"/>
      <c r="H20" s="672"/>
      <c r="I20" s="672"/>
      <c r="J20" s="672"/>
      <c r="K20" s="672"/>
      <c r="L20" s="672"/>
      <c r="M20" s="672"/>
      <c r="N20" s="673"/>
      <c r="O20" s="674"/>
      <c r="P20" s="675">
        <f>ADMIN!G22</f>
        <v>5</v>
      </c>
      <c r="Q20" s="717">
        <f>ADMIN!$E$43</f>
        <v>1268.75</v>
      </c>
      <c r="R20" s="800">
        <f>ADMIN!E29</f>
        <v>1080.25</v>
      </c>
      <c r="S20" s="414">
        <f t="shared" si="3"/>
        <v>1442.75</v>
      </c>
      <c r="T20" s="756">
        <f t="shared" si="1"/>
        <v>0.31034482758620691</v>
      </c>
      <c r="U20" s="414">
        <f t="shared" si="2"/>
        <v>447.75</v>
      </c>
      <c r="V20" s="804"/>
      <c r="W20" s="414">
        <f t="shared" si="4"/>
        <v>995</v>
      </c>
      <c r="X20" s="807">
        <f t="shared" si="5"/>
        <v>0.25125628140703515</v>
      </c>
      <c r="Y20" s="414">
        <f>ADMIN!$F$40</f>
        <v>250</v>
      </c>
      <c r="Z20" s="414">
        <f>ADMIN!F29</f>
        <v>745</v>
      </c>
      <c r="AA20" s="409">
        <f>ADMIN!G29</f>
        <v>5</v>
      </c>
    </row>
    <row r="21" spans="1:27" ht="15" customHeight="1" x14ac:dyDescent="0.2">
      <c r="A21" s="573" t="str">
        <f>FIN.!D2</f>
        <v>Finance</v>
      </c>
      <c r="B21" s="574"/>
      <c r="C21" s="237"/>
      <c r="D21" s="237">
        <f>FIN.!$E$40</f>
        <v>930.9</v>
      </c>
      <c r="E21" s="237">
        <f>FIN.!E21</f>
        <v>582.9</v>
      </c>
      <c r="F21" s="237">
        <f>FIN.!F21</f>
        <v>402</v>
      </c>
      <c r="G21" s="237"/>
      <c r="H21" s="237"/>
      <c r="I21" s="237"/>
      <c r="J21" s="237"/>
      <c r="K21" s="237"/>
      <c r="L21" s="237"/>
      <c r="M21" s="237"/>
      <c r="N21" s="273"/>
      <c r="O21" s="280"/>
      <c r="P21" s="386">
        <f>FIN.!G21</f>
        <v>4</v>
      </c>
      <c r="Q21" s="415">
        <f>FIN.!$E$41</f>
        <v>1278.9000000000001</v>
      </c>
      <c r="R21" s="798">
        <f>FIN.!E27</f>
        <v>930.9</v>
      </c>
      <c r="S21" s="414">
        <f t="shared" si="3"/>
        <v>1278.8999999999999</v>
      </c>
      <c r="T21" s="756">
        <f t="shared" si="1"/>
        <v>0.31034482758620685</v>
      </c>
      <c r="U21" s="414">
        <f t="shared" si="2"/>
        <v>396.89999999999986</v>
      </c>
      <c r="V21" s="804"/>
      <c r="W21" s="414">
        <f t="shared" si="4"/>
        <v>882</v>
      </c>
      <c r="X21" s="808">
        <f t="shared" si="5"/>
        <v>0.27210884353741499</v>
      </c>
      <c r="Y21" s="414">
        <f>FIN.!$F$38</f>
        <v>240</v>
      </c>
      <c r="Z21" s="414">
        <f>FIN.!F27</f>
        <v>642</v>
      </c>
      <c r="AA21" s="409">
        <f>FIN.!G27</f>
        <v>6</v>
      </c>
    </row>
    <row r="22" spans="1:27" ht="15" customHeight="1" thickBot="1" x14ac:dyDescent="0.25">
      <c r="A22" s="741" t="str">
        <f>JAN.!D2</f>
        <v xml:space="preserve">Janitoral </v>
      </c>
      <c r="B22" s="742"/>
      <c r="C22" s="720"/>
      <c r="D22" s="720">
        <f>JAN.!$E$41</f>
        <v>92.8</v>
      </c>
      <c r="E22" s="720">
        <f>JAN.!E22</f>
        <v>92.8</v>
      </c>
      <c r="F22" s="720">
        <f>JAN.!F22</f>
        <v>64</v>
      </c>
      <c r="G22" s="720"/>
      <c r="H22" s="720"/>
      <c r="I22" s="720"/>
      <c r="J22" s="720"/>
      <c r="K22" s="720"/>
      <c r="L22" s="720"/>
      <c r="M22" s="720"/>
      <c r="N22" s="721"/>
      <c r="O22" s="722"/>
      <c r="P22" s="723">
        <f>JAN.!G22</f>
        <v>2</v>
      </c>
      <c r="Q22" s="724">
        <f>JAN.!$E$42</f>
        <v>185.6</v>
      </c>
      <c r="R22" s="799">
        <f>JAN.!E28</f>
        <v>185.6</v>
      </c>
      <c r="S22" s="414">
        <f t="shared" si="3"/>
        <v>185.6</v>
      </c>
      <c r="T22" s="756">
        <f t="shared" si="1"/>
        <v>0.31034482758620685</v>
      </c>
      <c r="U22" s="414">
        <f t="shared" si="2"/>
        <v>57.599999999999994</v>
      </c>
      <c r="V22" s="804"/>
      <c r="W22" s="414">
        <f t="shared" si="4"/>
        <v>128</v>
      </c>
      <c r="X22" s="809">
        <f t="shared" si="5"/>
        <v>0</v>
      </c>
      <c r="Y22" s="414">
        <f>JAN.!$F$39</f>
        <v>0</v>
      </c>
      <c r="Z22" s="414">
        <f>JAN.!F28</f>
        <v>128</v>
      </c>
      <c r="AA22" s="409">
        <f>JAN.!G28</f>
        <v>4</v>
      </c>
    </row>
    <row r="23" spans="1:27" ht="15" customHeight="1" thickBot="1" x14ac:dyDescent="0.25">
      <c r="A23" s="743" t="s">
        <v>482</v>
      </c>
      <c r="B23" s="698"/>
      <c r="C23" s="699">
        <f>'Shared Support'!E62</f>
        <v>18547.239999999998</v>
      </c>
      <c r="D23" s="699">
        <f>$E$23</f>
        <v>26912</v>
      </c>
      <c r="E23" s="699">
        <f>'Shared Support'!F62</f>
        <v>26912</v>
      </c>
      <c r="F23" s="699">
        <f>'Shared Support'!G62</f>
        <v>18560</v>
      </c>
      <c r="G23" s="734"/>
      <c r="H23" s="734"/>
      <c r="I23" s="735"/>
      <c r="J23" s="735"/>
      <c r="K23" s="735"/>
      <c r="L23" s="735"/>
      <c r="M23" s="735"/>
      <c r="N23" s="736"/>
      <c r="O23" s="737"/>
      <c r="P23" s="738"/>
      <c r="Q23" s="739">
        <f>$R$23</f>
        <v>26912</v>
      </c>
      <c r="R23" s="801">
        <f>'Shared Support'!F62</f>
        <v>26912</v>
      </c>
      <c r="S23" s="740">
        <f t="shared" si="3"/>
        <v>26912</v>
      </c>
      <c r="T23" s="756">
        <f t="shared" si="1"/>
        <v>0.31034482758620691</v>
      </c>
      <c r="U23" s="740">
        <f t="shared" si="2"/>
        <v>8352</v>
      </c>
      <c r="V23" s="805"/>
      <c r="W23" s="740">
        <f t="shared" si="4"/>
        <v>18560</v>
      </c>
      <c r="X23" s="805"/>
      <c r="Y23" s="740">
        <f>'Shared Support'!G62</f>
        <v>18560</v>
      </c>
      <c r="Z23" s="775"/>
      <c r="AA23" s="697"/>
    </row>
    <row r="24" spans="1:27" s="229" customFormat="1" ht="15" customHeight="1" thickBot="1" x14ac:dyDescent="0.3">
      <c r="A24" s="744"/>
      <c r="B24" s="745"/>
      <c r="C24" s="746" t="e">
        <f>SUM(C5:C23)</f>
        <v>#REF!</v>
      </c>
      <c r="D24" s="746"/>
      <c r="E24" s="746"/>
      <c r="F24" s="746"/>
      <c r="G24" s="746" t="e">
        <f>SUM(G5:G23)</f>
        <v>#REF!</v>
      </c>
      <c r="H24" s="746" t="e">
        <f t="shared" ref="H24:N24" si="6">SUM(H5:H22)</f>
        <v>#REF!</v>
      </c>
      <c r="I24" s="747" t="e">
        <f t="shared" si="6"/>
        <v>#REF!</v>
      </c>
      <c r="J24" s="748" t="e">
        <f t="shared" si="6"/>
        <v>#REF!</v>
      </c>
      <c r="K24" s="748" t="e">
        <f t="shared" si="6"/>
        <v>#REF!</v>
      </c>
      <c r="L24" s="748" t="e">
        <f t="shared" si="6"/>
        <v>#REF!</v>
      </c>
      <c r="M24" s="747" t="e">
        <f t="shared" si="6"/>
        <v>#REF!</v>
      </c>
      <c r="N24" s="749" t="e">
        <f t="shared" si="6"/>
        <v>#REF!</v>
      </c>
      <c r="O24" s="750"/>
      <c r="P24" s="296">
        <f>SUM(P3:P23)</f>
        <v>176</v>
      </c>
      <c r="Q24" s="296"/>
      <c r="R24" s="802"/>
      <c r="S24" s="751"/>
      <c r="T24" s="751"/>
      <c r="U24" s="751"/>
      <c r="V24" s="74"/>
      <c r="W24" s="751"/>
      <c r="X24" s="812"/>
      <c r="Y24" s="751"/>
      <c r="Z24" s="752"/>
      <c r="AA24" s="753">
        <f>SUM(AA4:AA23)</f>
        <v>269</v>
      </c>
    </row>
    <row r="25" spans="1:27" ht="31.5" customHeight="1" thickBot="1" x14ac:dyDescent="0.3">
      <c r="A25" s="874" t="s">
        <v>79</v>
      </c>
      <c r="B25" s="875"/>
      <c r="C25" s="228" t="e">
        <f>SUM(C5:C23)</f>
        <v>#REF!</v>
      </c>
      <c r="D25" s="668">
        <f>SUM(D4:D23)</f>
        <v>61519.150000000009</v>
      </c>
      <c r="E25" s="629">
        <f>SUM(E4:E23)</f>
        <v>47264.2</v>
      </c>
      <c r="F25" s="631">
        <f>SUM(F4:F23)</f>
        <v>32596</v>
      </c>
      <c r="G25" s="227" t="s">
        <v>78</v>
      </c>
      <c r="H25" s="226" t="e">
        <f>SUM(H24/G24)-100%</f>
        <v>#REF!</v>
      </c>
      <c r="I25" s="225" t="s">
        <v>3</v>
      </c>
      <c r="J25" s="225"/>
      <c r="K25" s="225"/>
      <c r="L25" s="225"/>
      <c r="M25" s="225"/>
      <c r="N25" s="276"/>
      <c r="O25" s="278"/>
      <c r="P25" s="296"/>
      <c r="Q25" s="667">
        <f>SUM(Q4:Q23)</f>
        <v>71058.7</v>
      </c>
      <c r="R25" s="803">
        <f>SUM(R4:R23)</f>
        <v>56977.75</v>
      </c>
      <c r="S25" s="629">
        <f t="shared" si="3"/>
        <v>71232.7</v>
      </c>
      <c r="T25" s="629"/>
      <c r="U25" s="629">
        <f>SUM(U4:U23)</f>
        <v>22106.7</v>
      </c>
      <c r="V25" s="806"/>
      <c r="W25" s="629">
        <f>SUM(W4:W23)</f>
        <v>49126</v>
      </c>
      <c r="X25" s="816">
        <f>PRODUCT(Y25/(Y25+Z25))</f>
        <v>0.57792207792207795</v>
      </c>
      <c r="Y25" s="629">
        <f>SUM(Y4:Y23)</f>
        <v>28391</v>
      </c>
      <c r="Z25" s="629">
        <f>SUM(Z4:Z23)</f>
        <v>20735</v>
      </c>
      <c r="AA25" s="705"/>
    </row>
    <row r="26" spans="1:27" ht="31.5" customHeight="1" x14ac:dyDescent="0.25">
      <c r="A26" s="872"/>
      <c r="B26" s="872"/>
      <c r="C26" s="340"/>
      <c r="D26" s="340"/>
      <c r="E26" s="340"/>
      <c r="F26" s="340"/>
      <c r="G26" s="337"/>
      <c r="H26" s="338"/>
      <c r="I26" s="341"/>
      <c r="J26" s="341"/>
      <c r="K26" s="341"/>
      <c r="L26" s="341"/>
      <c r="M26" s="341"/>
      <c r="N26" s="342"/>
      <c r="O26" s="343"/>
      <c r="P26" s="34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ht="31.5" customHeight="1" x14ac:dyDescent="0.25">
      <c r="A27" s="873"/>
      <c r="B27" s="873"/>
      <c r="C27" s="344"/>
      <c r="D27" s="344"/>
      <c r="E27" s="344"/>
      <c r="F27" s="344"/>
      <c r="G27" s="345"/>
      <c r="H27" s="346"/>
      <c r="I27" s="255"/>
      <c r="J27" s="255"/>
      <c r="K27" s="255"/>
      <c r="L27" s="255"/>
      <c r="M27" s="255"/>
      <c r="N27" s="339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1:27" x14ac:dyDescent="0.2">
      <c r="A28" s="203"/>
      <c r="B28" s="203"/>
      <c r="C28" s="203"/>
      <c r="D28" s="203"/>
      <c r="E28" s="203"/>
      <c r="F28" s="203"/>
      <c r="G28" s="203"/>
      <c r="H28" s="203"/>
      <c r="I28" s="224"/>
      <c r="J28" s="224"/>
      <c r="K28" s="224"/>
      <c r="L28" s="224"/>
      <c r="M28" s="224"/>
      <c r="N28" s="224"/>
      <c r="O28" s="203"/>
      <c r="P28" s="203"/>
      <c r="Q28" s="203"/>
      <c r="R28" s="203"/>
      <c r="S28" s="203"/>
      <c r="T28" s="203"/>
      <c r="U28" s="203"/>
      <c r="V28" s="59"/>
      <c r="W28" s="203"/>
      <c r="X28" s="203"/>
      <c r="Y28" s="203"/>
      <c r="Z28" s="203"/>
      <c r="AA28" s="203"/>
    </row>
  </sheetData>
  <mergeCells count="5">
    <mergeCell ref="A2:B2"/>
    <mergeCell ref="A3:B3"/>
    <mergeCell ref="A25:B25"/>
    <mergeCell ref="A26:B26"/>
    <mergeCell ref="A27:B27"/>
  </mergeCells>
  <pageMargins left="0.25" right="0.25" top="0.75" bottom="0.75" header="0.3" footer="0.3"/>
  <pageSetup scale="63" fitToHeight="0" orientation="portrait" r:id="rId1"/>
  <headerFooter scaleWithDoc="0">
    <oddHeader>&amp;L
&amp;G</odd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53EDE-ACAA-4DEE-A7E3-1890799D4F78}">
  <sheetPr codeName="Sheet11">
    <tabColor theme="5"/>
  </sheetPr>
  <dimension ref="A1:AC58"/>
  <sheetViews>
    <sheetView showGridLines="0" view="pageLayout" topLeftCell="F6" zoomScale="90" zoomScaleNormal="90" zoomScalePageLayoutView="90" workbookViewId="0">
      <selection activeCell="J12" sqref="J12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434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434"/>
      <c r="G1" s="434"/>
      <c r="I1" s="221"/>
      <c r="J1" s="220"/>
      <c r="K1" s="973"/>
      <c r="L1" s="973"/>
      <c r="M1" s="973"/>
      <c r="N1" s="973"/>
    </row>
    <row r="2" spans="1:24" ht="14.25" customHeight="1" x14ac:dyDescent="0.25">
      <c r="A2" s="974" t="s">
        <v>91</v>
      </c>
      <c r="B2" s="974"/>
      <c r="C2" s="974"/>
      <c r="D2" s="364" t="s">
        <v>429</v>
      </c>
      <c r="E2" s="365"/>
      <c r="F2" s="365"/>
      <c r="G2" s="206"/>
      <c r="H2" s="214"/>
      <c r="I2" s="215"/>
      <c r="J2" s="214"/>
      <c r="K2" s="975" t="s">
        <v>102</v>
      </c>
      <c r="L2" s="975"/>
      <c r="M2" s="975"/>
      <c r="N2" s="975"/>
    </row>
    <row r="3" spans="1:24" ht="17.25" customHeight="1" x14ac:dyDescent="0.25">
      <c r="A3" s="976" t="s">
        <v>90</v>
      </c>
      <c r="B3" s="977"/>
      <c r="C3" s="977"/>
      <c r="D3" s="661"/>
      <c r="E3" s="380"/>
      <c r="F3" s="380"/>
      <c r="G3" s="395"/>
      <c r="H3" s="396"/>
      <c r="I3" s="219"/>
      <c r="J3" s="214"/>
      <c r="K3" s="978">
        <v>43889</v>
      </c>
      <c r="L3" s="979"/>
      <c r="M3" s="979"/>
      <c r="N3" s="979"/>
    </row>
    <row r="4" spans="1:24" ht="14.25" customHeight="1" x14ac:dyDescent="0.25">
      <c r="A4" s="976" t="s">
        <v>92</v>
      </c>
      <c r="B4" s="976"/>
      <c r="C4" s="976"/>
      <c r="D4" s="381"/>
      <c r="E4" s="382"/>
      <c r="F4" s="382"/>
      <c r="G4" s="397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6" t="s">
        <v>93</v>
      </c>
      <c r="B5" s="976"/>
      <c r="C5" s="976"/>
      <c r="D5" s="383"/>
      <c r="E5" s="382"/>
      <c r="F5" s="382"/>
      <c r="G5" s="397"/>
      <c r="H5" s="214"/>
      <c r="I5" s="214"/>
      <c r="J5" s="214"/>
      <c r="K5" s="215"/>
      <c r="L5" s="214"/>
      <c r="M5" s="351"/>
      <c r="N5" s="352"/>
    </row>
    <row r="6" spans="1:24" ht="14.25" customHeight="1" x14ac:dyDescent="0.25">
      <c r="A6" s="976" t="s">
        <v>95</v>
      </c>
      <c r="B6" s="977"/>
      <c r="C6" s="977"/>
      <c r="D6" s="417"/>
      <c r="E6" s="384"/>
      <c r="F6" s="384"/>
      <c r="G6" s="395"/>
      <c r="H6" s="420"/>
      <c r="I6" s="420"/>
      <c r="J6" s="420"/>
      <c r="K6" s="420"/>
      <c r="L6" s="420"/>
      <c r="M6" s="420"/>
      <c r="N6" s="420"/>
    </row>
    <row r="7" spans="1:24" ht="14.25" customHeight="1" x14ac:dyDescent="0.25">
      <c r="A7" s="976" t="s">
        <v>94</v>
      </c>
      <c r="B7" s="976"/>
      <c r="C7" s="976"/>
      <c r="D7" s="466" t="s">
        <v>121</v>
      </c>
      <c r="E7" s="466"/>
      <c r="F7" s="466"/>
      <c r="G7" s="214"/>
      <c r="H7" s="980"/>
      <c r="I7" s="981"/>
      <c r="J7" s="981"/>
      <c r="K7" s="981"/>
      <c r="L7" s="981"/>
      <c r="M7" s="981"/>
      <c r="N7" s="981"/>
    </row>
    <row r="8" spans="1:24" ht="14.25" customHeight="1" x14ac:dyDescent="0.25">
      <c r="A8" s="422"/>
      <c r="B8" s="422"/>
      <c r="C8" s="422"/>
      <c r="D8" s="214"/>
      <c r="E8" s="214"/>
      <c r="F8" s="214"/>
      <c r="G8" s="214"/>
      <c r="H8" s="420"/>
      <c r="I8" s="421"/>
      <c r="J8" s="421"/>
      <c r="K8" s="421"/>
      <c r="L8" s="421"/>
      <c r="M8" s="421"/>
      <c r="N8" s="421"/>
    </row>
    <row r="9" spans="1:24" ht="14.25" customHeight="1" x14ac:dyDescent="0.25">
      <c r="A9" s="422"/>
      <c r="B9" s="422"/>
      <c r="C9" s="422"/>
      <c r="D9" s="214"/>
      <c r="E9" s="214"/>
      <c r="F9" s="214"/>
      <c r="G9" s="214"/>
      <c r="H9" s="420"/>
      <c r="I9" s="421"/>
      <c r="J9" s="421"/>
      <c r="K9" s="421"/>
      <c r="L9" s="421"/>
      <c r="M9" s="421"/>
      <c r="N9" s="421"/>
    </row>
    <row r="10" spans="1:24" ht="14.25" customHeight="1" thickBot="1" x14ac:dyDescent="0.25">
      <c r="G10" s="203"/>
      <c r="H10" s="373">
        <v>240</v>
      </c>
      <c r="I10" s="373">
        <v>180</v>
      </c>
      <c r="J10" s="300">
        <v>120</v>
      </c>
      <c r="K10" s="300">
        <v>81</v>
      </c>
      <c r="L10" s="300">
        <v>64</v>
      </c>
      <c r="M10" s="300">
        <v>32</v>
      </c>
      <c r="N10" s="300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492"/>
      <c r="I11" s="492"/>
      <c r="J11" s="492"/>
      <c r="K11" s="492"/>
      <c r="L11" s="492"/>
      <c r="M11" s="492"/>
      <c r="N11" s="420"/>
      <c r="R11" s="425"/>
      <c r="S11" s="425"/>
      <c r="T11" s="425"/>
      <c r="U11" s="425"/>
      <c r="V11" s="425"/>
      <c r="W11" s="425"/>
      <c r="X11" s="425"/>
    </row>
    <row r="12" spans="1:24" ht="52.5" customHeight="1" thickBot="1" x14ac:dyDescent="0.3">
      <c r="A12" s="200"/>
      <c r="B12" s="199"/>
      <c r="C12" s="982"/>
      <c r="D12" s="879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531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70" t="s">
        <v>64</v>
      </c>
      <c r="B13" s="971"/>
      <c r="C13" s="971"/>
      <c r="D13" s="972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ht="15" customHeight="1" x14ac:dyDescent="0.2">
      <c r="A14" s="964" t="s">
        <v>430</v>
      </c>
      <c r="B14" s="965"/>
      <c r="C14" s="965"/>
      <c r="D14" s="966"/>
      <c r="E14" s="303"/>
      <c r="F14" s="304">
        <f t="shared" ref="F14:F21" si="0">SUM(H14*$H$10)+(I14*$I$10)+(J14*$J$10)+(K14*$K$10)+(L14*$L$10)+(M14*$M$10)+(N14*$N$10)</f>
        <v>180</v>
      </c>
      <c r="G14" s="305">
        <f t="shared" ref="G14:G19" si="1">SUM(H14:N14)</f>
        <v>1</v>
      </c>
      <c r="H14" s="419"/>
      <c r="I14" s="307">
        <v>1</v>
      </c>
      <c r="J14" s="308"/>
      <c r="K14" s="307"/>
      <c r="L14" s="308"/>
      <c r="M14" s="308"/>
      <c r="N14" s="309"/>
      <c r="P14" s="63"/>
      <c r="Q14" s="160"/>
      <c r="R14" s="162"/>
      <c r="S14" s="160"/>
      <c r="T14" s="160"/>
      <c r="U14" s="160"/>
      <c r="V14" s="161"/>
      <c r="W14" s="160"/>
    </row>
    <row r="15" spans="1:24" s="508" customFormat="1" ht="15" customHeight="1" x14ac:dyDescent="0.2">
      <c r="A15" s="967" t="s">
        <v>431</v>
      </c>
      <c r="B15" s="968"/>
      <c r="C15" s="968"/>
      <c r="D15" s="969"/>
      <c r="E15" s="513"/>
      <c r="F15" s="502">
        <f t="shared" si="0"/>
        <v>81</v>
      </c>
      <c r="G15" s="503">
        <f t="shared" si="1"/>
        <v>1</v>
      </c>
      <c r="H15" s="504"/>
      <c r="I15" s="505"/>
      <c r="J15" s="505"/>
      <c r="K15" s="505">
        <v>1</v>
      </c>
      <c r="L15" s="506"/>
      <c r="M15" s="506"/>
      <c r="N15" s="507"/>
      <c r="P15" s="509"/>
      <c r="Q15" s="510"/>
      <c r="R15" s="511"/>
      <c r="S15" s="510"/>
      <c r="T15" s="510"/>
      <c r="U15" s="510"/>
      <c r="V15" s="512"/>
      <c r="W15" s="510"/>
    </row>
    <row r="16" spans="1:24" s="522" customFormat="1" ht="15" customHeight="1" x14ac:dyDescent="0.2">
      <c r="A16" s="984" t="s">
        <v>432</v>
      </c>
      <c r="B16" s="985"/>
      <c r="C16" s="985"/>
      <c r="D16" s="986"/>
      <c r="E16" s="568"/>
      <c r="F16" s="515">
        <f t="shared" si="0"/>
        <v>32</v>
      </c>
      <c r="G16" s="516">
        <f t="shared" si="1"/>
        <v>1</v>
      </c>
      <c r="H16" s="529"/>
      <c r="I16" s="519"/>
      <c r="J16" s="519"/>
      <c r="K16" s="519"/>
      <c r="L16" s="530"/>
      <c r="M16" s="530">
        <v>1</v>
      </c>
      <c r="N16" s="531"/>
      <c r="P16" s="523"/>
      <c r="Q16" s="524"/>
      <c r="R16" s="525"/>
      <c r="S16" s="524"/>
      <c r="T16" s="524"/>
      <c r="U16" s="524"/>
      <c r="V16" s="526"/>
      <c r="W16" s="524"/>
    </row>
    <row r="17" spans="1:23" s="522" customFormat="1" ht="15" customHeight="1" x14ac:dyDescent="0.2">
      <c r="A17" s="984" t="s">
        <v>433</v>
      </c>
      <c r="B17" s="985"/>
      <c r="C17" s="985"/>
      <c r="D17" s="986"/>
      <c r="E17" s="514"/>
      <c r="F17" s="515">
        <f t="shared" si="0"/>
        <v>32</v>
      </c>
      <c r="G17" s="516">
        <f t="shared" si="1"/>
        <v>1</v>
      </c>
      <c r="H17" s="529"/>
      <c r="I17" s="519"/>
      <c r="J17" s="519"/>
      <c r="K17" s="519"/>
      <c r="L17" s="530"/>
      <c r="M17" s="530">
        <v>1</v>
      </c>
      <c r="N17" s="531"/>
      <c r="P17" s="523"/>
      <c r="Q17" s="524"/>
      <c r="R17" s="525"/>
      <c r="S17" s="524"/>
      <c r="T17" s="524"/>
      <c r="U17" s="524"/>
      <c r="V17" s="526"/>
      <c r="W17" s="524"/>
    </row>
    <row r="18" spans="1:23" ht="15" customHeight="1" x14ac:dyDescent="0.2">
      <c r="A18" s="1066" t="s">
        <v>434</v>
      </c>
      <c r="B18" s="1067"/>
      <c r="C18" s="1067"/>
      <c r="D18" s="1068"/>
      <c r="E18" s="302"/>
      <c r="F18" s="304">
        <f t="shared" si="0"/>
        <v>64</v>
      </c>
      <c r="G18" s="305">
        <f t="shared" si="1"/>
        <v>1</v>
      </c>
      <c r="H18" s="500"/>
      <c r="I18" s="307"/>
      <c r="J18" s="307"/>
      <c r="K18" s="392"/>
      <c r="L18" s="831">
        <v>1</v>
      </c>
      <c r="M18" s="548"/>
      <c r="N18" s="309"/>
      <c r="P18" s="63"/>
      <c r="Q18" s="160"/>
      <c r="R18" s="162"/>
      <c r="S18" s="160"/>
      <c r="T18" s="160"/>
      <c r="U18" s="160"/>
      <c r="V18" s="161"/>
      <c r="W18" s="160"/>
    </row>
    <row r="19" spans="1:23" ht="15" customHeight="1" x14ac:dyDescent="0.2">
      <c r="A19" s="1066" t="s">
        <v>435</v>
      </c>
      <c r="B19" s="1067"/>
      <c r="C19" s="1067"/>
      <c r="D19" s="1068"/>
      <c r="E19" s="302"/>
      <c r="F19" s="304">
        <f t="shared" si="0"/>
        <v>81</v>
      </c>
      <c r="G19" s="305">
        <f t="shared" si="1"/>
        <v>1</v>
      </c>
      <c r="H19" s="500"/>
      <c r="I19" s="307"/>
      <c r="J19" s="307"/>
      <c r="K19" s="392">
        <v>1</v>
      </c>
      <c r="L19" s="831"/>
      <c r="M19" s="548"/>
      <c r="N19" s="309"/>
      <c r="P19" s="63"/>
      <c r="Q19" s="160"/>
      <c r="R19" s="162"/>
      <c r="S19" s="160"/>
      <c r="T19" s="160"/>
      <c r="U19" s="160"/>
      <c r="V19" s="161"/>
      <c r="W19" s="160"/>
    </row>
    <row r="20" spans="1:23" s="508" customFormat="1" ht="15" customHeight="1" x14ac:dyDescent="0.2">
      <c r="A20" s="990" t="s">
        <v>336</v>
      </c>
      <c r="B20" s="991"/>
      <c r="C20" s="991"/>
      <c r="D20" s="992"/>
      <c r="E20" s="514"/>
      <c r="F20" s="515">
        <f t="shared" si="0"/>
        <v>32</v>
      </c>
      <c r="G20" s="516">
        <f>SUM(H20:N20)</f>
        <v>1</v>
      </c>
      <c r="H20" s="529"/>
      <c r="I20" s="519"/>
      <c r="J20" s="519"/>
      <c r="K20" s="519"/>
      <c r="L20" s="530"/>
      <c r="M20" s="530">
        <v>1</v>
      </c>
      <c r="N20" s="531"/>
      <c r="P20" s="509"/>
      <c r="Q20" s="510"/>
      <c r="R20" s="511"/>
      <c r="S20" s="510"/>
      <c r="T20" s="510"/>
      <c r="U20" s="510"/>
      <c r="V20" s="512"/>
      <c r="W20" s="510"/>
    </row>
    <row r="21" spans="1:23" s="508" customFormat="1" ht="15" customHeight="1" x14ac:dyDescent="0.2">
      <c r="A21" s="990" t="s">
        <v>336</v>
      </c>
      <c r="B21" s="991"/>
      <c r="C21" s="991"/>
      <c r="D21" s="992"/>
      <c r="E21" s="514"/>
      <c r="F21" s="515">
        <f t="shared" si="0"/>
        <v>32</v>
      </c>
      <c r="G21" s="516">
        <f>SUM(H21:N21)</f>
        <v>1</v>
      </c>
      <c r="H21" s="529"/>
      <c r="I21" s="519"/>
      <c r="J21" s="519"/>
      <c r="K21" s="519"/>
      <c r="L21" s="530"/>
      <c r="M21" s="530">
        <v>1</v>
      </c>
      <c r="N21" s="531"/>
      <c r="P21" s="509"/>
      <c r="Q21" s="510"/>
      <c r="R21" s="511"/>
      <c r="S21" s="510"/>
      <c r="T21" s="510"/>
      <c r="U21" s="510"/>
      <c r="V21" s="512"/>
      <c r="W21" s="510"/>
    </row>
    <row r="22" spans="1:23" ht="15" customHeight="1" x14ac:dyDescent="0.2">
      <c r="A22" s="940"/>
      <c r="B22" s="941"/>
      <c r="C22" s="941"/>
      <c r="D22" s="942"/>
      <c r="E22" s="302"/>
      <c r="F22" s="304"/>
      <c r="G22" s="305"/>
      <c r="H22" s="311"/>
      <c r="I22" s="312"/>
      <c r="J22" s="307"/>
      <c r="K22" s="312"/>
      <c r="L22" s="423"/>
      <c r="M22" s="423"/>
      <c r="N22" s="314"/>
      <c r="P22" s="63"/>
      <c r="Q22" s="160"/>
      <c r="R22" s="162"/>
      <c r="S22" s="160"/>
      <c r="T22" s="160"/>
      <c r="U22" s="160"/>
      <c r="V22" s="161"/>
      <c r="W22" s="160"/>
    </row>
    <row r="23" spans="1:23" ht="15" customHeight="1" x14ac:dyDescent="0.25">
      <c r="A23" s="428" t="s">
        <v>113</v>
      </c>
      <c r="B23" s="429"/>
      <c r="C23" s="429"/>
      <c r="D23" s="429"/>
      <c r="E23" s="430"/>
      <c r="F23" s="372"/>
      <c r="G23" s="315">
        <f>SUM(G14:G21)</f>
        <v>8</v>
      </c>
      <c r="H23" s="943"/>
      <c r="I23" s="944"/>
      <c r="J23" s="944"/>
      <c r="K23" s="944"/>
      <c r="L23" s="944"/>
      <c r="M23" s="944"/>
      <c r="N23" s="945"/>
      <c r="P23" s="63"/>
      <c r="Q23" s="160"/>
      <c r="R23" s="162"/>
      <c r="S23" s="160"/>
      <c r="T23" s="160"/>
      <c r="U23" s="160"/>
      <c r="V23" s="161"/>
      <c r="W23" s="160"/>
    </row>
    <row r="24" spans="1:23" ht="15" customHeight="1" x14ac:dyDescent="0.25">
      <c r="A24" s="946" t="s">
        <v>8</v>
      </c>
      <c r="B24" s="947"/>
      <c r="C24" s="947"/>
      <c r="D24" s="948"/>
      <c r="E24" s="120">
        <f>SUM(F24*$E$12)</f>
        <v>774.3</v>
      </c>
      <c r="F24" s="136">
        <f>SUM(H24*$H$10)+(I24*$I$10)+(J24*$J$10)+(K24*$K$10)+(L24*$L$10)+(M24*$M$10)+(N24*$N$10)</f>
        <v>534</v>
      </c>
      <c r="G24" s="135">
        <f>SUM(H24:N24)</f>
        <v>8</v>
      </c>
      <c r="H24" s="157">
        <f t="shared" ref="H24:N24" si="2">SUM(H14:H23)</f>
        <v>0</v>
      </c>
      <c r="I24" s="157">
        <f t="shared" si="2"/>
        <v>1</v>
      </c>
      <c r="J24" s="157">
        <f t="shared" si="2"/>
        <v>0</v>
      </c>
      <c r="K24" s="157">
        <f t="shared" si="2"/>
        <v>2</v>
      </c>
      <c r="L24" s="157">
        <f t="shared" si="2"/>
        <v>1</v>
      </c>
      <c r="M24" s="157">
        <f t="shared" si="2"/>
        <v>4</v>
      </c>
      <c r="N24" s="157">
        <f t="shared" si="2"/>
        <v>0</v>
      </c>
      <c r="Q24" s="140"/>
    </row>
    <row r="25" spans="1:23" ht="15" customHeight="1" x14ac:dyDescent="0.25">
      <c r="A25" s="949"/>
      <c r="B25" s="950"/>
      <c r="C25" s="950"/>
      <c r="D25" s="950"/>
      <c r="E25" s="155"/>
      <c r="F25" s="154"/>
      <c r="G25" s="154"/>
      <c r="H25" s="154"/>
      <c r="I25" s="154"/>
      <c r="J25" s="154"/>
      <c r="K25" s="154"/>
      <c r="L25" s="424"/>
      <c r="M25" s="424"/>
      <c r="N25" s="152"/>
      <c r="P25" s="63"/>
      <c r="Q25" s="151"/>
      <c r="R25" s="150"/>
      <c r="S25" s="150"/>
      <c r="T25" s="150"/>
    </row>
    <row r="26" spans="1:23" ht="15" customHeight="1" x14ac:dyDescent="0.25">
      <c r="A26" s="951" t="s">
        <v>104</v>
      </c>
      <c r="B26" s="952"/>
      <c r="C26" s="952"/>
      <c r="D26" s="953"/>
      <c r="E26" s="388">
        <f>SUM(F26*$E$12)</f>
        <v>92.8</v>
      </c>
      <c r="F26" s="389">
        <f>SUM(H26*$H$10)+(I26*$I$10)+(J26*$J$10)+(K26*$K$10)+(L26*$L$10)+(M26*$M$10)+(N26*$N$10)</f>
        <v>64</v>
      </c>
      <c r="G26" s="390">
        <f>SUM(H26:N26)</f>
        <v>2</v>
      </c>
      <c r="H26" s="391"/>
      <c r="I26" s="392"/>
      <c r="J26" s="392"/>
      <c r="K26" s="392"/>
      <c r="L26" s="393"/>
      <c r="M26" s="393">
        <v>2</v>
      </c>
      <c r="N26" s="394"/>
      <c r="P26" s="149"/>
    </row>
    <row r="27" spans="1:23" ht="15" customHeight="1" x14ac:dyDescent="0.25">
      <c r="A27" s="951"/>
      <c r="B27" s="952"/>
      <c r="C27" s="952"/>
      <c r="D27" s="953"/>
      <c r="E27" s="388"/>
      <c r="F27" s="389"/>
      <c r="G27" s="390"/>
      <c r="H27" s="391"/>
      <c r="I27" s="392"/>
      <c r="J27" s="392"/>
      <c r="K27" s="392"/>
      <c r="L27" s="393"/>
      <c r="M27" s="393"/>
      <c r="N27" s="394"/>
      <c r="P27" s="63"/>
      <c r="Q27" s="140"/>
    </row>
    <row r="28" spans="1:23" ht="15" customHeight="1" x14ac:dyDescent="0.25">
      <c r="A28" s="946" t="s">
        <v>59</v>
      </c>
      <c r="B28" s="947"/>
      <c r="C28" s="947"/>
      <c r="D28" s="948"/>
      <c r="E28" s="120">
        <f>SUM(F28*$E$12)</f>
        <v>92.8</v>
      </c>
      <c r="F28" s="136">
        <f>SUM(H28*$H$10)+(I28*$I$10)+(J28*$J$10)+(K28*$K$10)+(L28*$L$10)+(M28*$M$10)+(N28*$N$10)</f>
        <v>64</v>
      </c>
      <c r="G28" s="135">
        <f t="shared" ref="G28:N28" si="3">SUM(G26:G27)</f>
        <v>2</v>
      </c>
      <c r="H28" s="135">
        <f t="shared" si="3"/>
        <v>0</v>
      </c>
      <c r="I28" s="135">
        <f t="shared" si="3"/>
        <v>0</v>
      </c>
      <c r="J28" s="135">
        <f t="shared" si="3"/>
        <v>0</v>
      </c>
      <c r="K28" s="135">
        <f t="shared" si="3"/>
        <v>0</v>
      </c>
      <c r="L28" s="135">
        <f t="shared" si="3"/>
        <v>0</v>
      </c>
      <c r="M28" s="135">
        <f t="shared" si="3"/>
        <v>2</v>
      </c>
      <c r="N28" s="135">
        <f t="shared" si="3"/>
        <v>0</v>
      </c>
    </row>
    <row r="29" spans="1:23" ht="15" customHeight="1" x14ac:dyDescent="0.25">
      <c r="A29" s="954"/>
      <c r="B29" s="955"/>
      <c r="C29" s="955"/>
      <c r="D29" s="955"/>
      <c r="E29" s="130"/>
      <c r="F29" s="129"/>
      <c r="G29" s="127"/>
      <c r="H29" s="128"/>
      <c r="I29" s="127"/>
      <c r="J29" s="127"/>
      <c r="K29" s="127"/>
      <c r="L29" s="126"/>
      <c r="M29" s="126"/>
      <c r="N29" s="125"/>
    </row>
    <row r="30" spans="1:23" ht="15" customHeight="1" thickBot="1" x14ac:dyDescent="0.3">
      <c r="A30" s="956" t="s">
        <v>24</v>
      </c>
      <c r="B30" s="957"/>
      <c r="C30" s="957"/>
      <c r="D30" s="958"/>
      <c r="E30" s="120">
        <f t="shared" ref="E30:N30" si="4">SUM(E24+E28)</f>
        <v>867.09999999999991</v>
      </c>
      <c r="F30" s="120">
        <f t="shared" si="4"/>
        <v>598</v>
      </c>
      <c r="G30" s="120">
        <f t="shared" si="4"/>
        <v>10</v>
      </c>
      <c r="H30" s="120">
        <f t="shared" si="4"/>
        <v>0</v>
      </c>
      <c r="I30" s="120">
        <f t="shared" si="4"/>
        <v>1</v>
      </c>
      <c r="J30" s="120">
        <f t="shared" si="4"/>
        <v>0</v>
      </c>
      <c r="K30" s="120">
        <f t="shared" si="4"/>
        <v>2</v>
      </c>
      <c r="L30" s="120">
        <f t="shared" si="4"/>
        <v>1</v>
      </c>
      <c r="M30" s="120">
        <f t="shared" si="4"/>
        <v>6</v>
      </c>
      <c r="N30" s="120">
        <f t="shared" si="4"/>
        <v>0</v>
      </c>
    </row>
    <row r="31" spans="1:23" ht="13.5" hidden="1" thickBot="1" x14ac:dyDescent="0.25">
      <c r="A31" s="357"/>
      <c r="B31" s="358"/>
      <c r="C31" s="118" t="s">
        <v>9</v>
      </c>
      <c r="D31" s="117"/>
      <c r="E31" s="117"/>
      <c r="F31" s="117"/>
      <c r="G31" s="116" t="e">
        <f>#REF!+#REF!</f>
        <v>#REF!</v>
      </c>
      <c r="H31" s="115"/>
      <c r="I31" s="115"/>
      <c r="J31" s="115"/>
      <c r="K31" s="115"/>
      <c r="L31" s="115"/>
      <c r="M31" s="115"/>
      <c r="N31" s="114"/>
    </row>
    <row r="32" spans="1:23" ht="13.5" hidden="1" thickBot="1" x14ac:dyDescent="0.25">
      <c r="A32" s="113"/>
      <c r="B32" s="112"/>
      <c r="C32" s="111" t="s">
        <v>10</v>
      </c>
      <c r="D32" s="110"/>
      <c r="E32" s="110"/>
      <c r="F32" s="110"/>
      <c r="G32" s="109"/>
      <c r="H32" s="108" t="e">
        <f>(#REF!+#REF!)*100</f>
        <v>#REF!</v>
      </c>
      <c r="I32" s="108" t="e">
        <f>(#REF!+#REF!)*100</f>
        <v>#REF!</v>
      </c>
      <c r="J32" s="108" t="e">
        <f>(#REF!+#REF!)*100</f>
        <v>#REF!</v>
      </c>
      <c r="K32" s="108" t="e">
        <f>(#REF!+#REF!)*168</f>
        <v>#REF!</v>
      </c>
      <c r="L32" s="108" t="e">
        <f>(#REF!+#REF!)*48</f>
        <v>#REF!</v>
      </c>
      <c r="M32" s="107" t="e">
        <f>(#REF!+#REF!)*36</f>
        <v>#REF!</v>
      </c>
      <c r="N32" s="106" t="e">
        <f>(#REF!+#REF!)*36</f>
        <v>#REF!</v>
      </c>
    </row>
    <row r="33" spans="1:29" ht="58.5" customHeight="1" thickTop="1" x14ac:dyDescent="0.25">
      <c r="A33" s="105" t="s">
        <v>11</v>
      </c>
      <c r="B33" s="104" t="s">
        <v>12</v>
      </c>
      <c r="C33" s="103" t="s">
        <v>13</v>
      </c>
      <c r="D33" s="101"/>
      <c r="E33" s="101"/>
      <c r="F33" s="101"/>
      <c r="G33" s="101"/>
      <c r="H33" s="102" t="s">
        <v>3</v>
      </c>
      <c r="I33" s="101"/>
      <c r="J33" s="100"/>
      <c r="K33" s="100"/>
      <c r="L33" s="100"/>
      <c r="M33" s="99" t="s">
        <v>15</v>
      </c>
      <c r="N33" s="98" t="s">
        <v>16</v>
      </c>
      <c r="P33" s="59"/>
      <c r="Q33" s="59"/>
      <c r="R33" s="83"/>
      <c r="W33" s="83"/>
      <c r="X33" s="83"/>
      <c r="Y33" s="83"/>
      <c r="Z33" s="83"/>
      <c r="AA33" s="83"/>
      <c r="AB33" s="83"/>
      <c r="AC33" s="59"/>
    </row>
    <row r="34" spans="1:29" ht="15" customHeight="1" x14ac:dyDescent="0.2">
      <c r="A34" s="418"/>
      <c r="B34" s="308" t="s">
        <v>86</v>
      </c>
      <c r="C34" s="960" t="s">
        <v>250</v>
      </c>
      <c r="D34" s="953"/>
      <c r="E34" s="320">
        <f t="shared" ref="E34:E39" si="5">SUM(F34*$E$12)</f>
        <v>1087.5</v>
      </c>
      <c r="F34" s="320">
        <f t="shared" ref="F34:F39" si="6">SUM(N34*M34)</f>
        <v>750</v>
      </c>
      <c r="G34" s="348"/>
      <c r="H34" s="321"/>
      <c r="I34" s="321"/>
      <c r="J34" s="320"/>
      <c r="K34" s="322"/>
      <c r="L34" s="319"/>
      <c r="M34" s="320">
        <v>5</v>
      </c>
      <c r="N34" s="323">
        <v>150</v>
      </c>
      <c r="P34" s="59"/>
      <c r="W34" s="97"/>
      <c r="X34" s="96"/>
      <c r="Y34" s="96"/>
      <c r="Z34" s="96"/>
      <c r="AA34" s="96"/>
      <c r="AB34" s="96"/>
      <c r="AC34" s="59"/>
    </row>
    <row r="35" spans="1:29" ht="15" customHeight="1" x14ac:dyDescent="0.2">
      <c r="A35" s="418"/>
      <c r="B35" s="308" t="s">
        <v>86</v>
      </c>
      <c r="C35" s="960" t="s">
        <v>251</v>
      </c>
      <c r="D35" s="953"/>
      <c r="E35" s="320">
        <f t="shared" si="5"/>
        <v>435</v>
      </c>
      <c r="F35" s="320">
        <f t="shared" si="6"/>
        <v>300</v>
      </c>
      <c r="G35" s="348"/>
      <c r="H35" s="324"/>
      <c r="I35" s="322"/>
      <c r="J35" s="325"/>
      <c r="K35" s="322"/>
      <c r="L35" s="319"/>
      <c r="M35" s="632">
        <v>2</v>
      </c>
      <c r="N35" s="328">
        <v>150</v>
      </c>
      <c r="P35" s="59"/>
      <c r="W35" s="97"/>
      <c r="X35" s="96"/>
      <c r="Y35" s="96"/>
      <c r="Z35" s="96"/>
      <c r="AA35" s="96"/>
      <c r="AB35" s="96"/>
      <c r="AC35" s="59"/>
    </row>
    <row r="36" spans="1:29" ht="15" customHeight="1" x14ac:dyDescent="0.2">
      <c r="A36" s="418"/>
      <c r="B36" s="308" t="s">
        <v>86</v>
      </c>
      <c r="C36" s="960" t="s">
        <v>252</v>
      </c>
      <c r="D36" s="953"/>
      <c r="E36" s="320">
        <f t="shared" si="5"/>
        <v>290</v>
      </c>
      <c r="F36" s="320">
        <f t="shared" si="6"/>
        <v>200</v>
      </c>
      <c r="G36" s="348"/>
      <c r="H36" s="324"/>
      <c r="I36" s="322"/>
      <c r="J36" s="325"/>
      <c r="K36" s="322"/>
      <c r="L36" s="319"/>
      <c r="M36" s="320">
        <v>1</v>
      </c>
      <c r="N36" s="328">
        <v>200</v>
      </c>
      <c r="P36" s="59"/>
      <c r="W36" s="97"/>
      <c r="X36" s="96"/>
      <c r="Y36" s="96"/>
      <c r="Z36" s="96"/>
      <c r="AA36" s="96"/>
      <c r="AB36" s="96"/>
      <c r="AC36" s="59"/>
    </row>
    <row r="37" spans="1:29" ht="15" customHeight="1" x14ac:dyDescent="0.2">
      <c r="A37" s="418"/>
      <c r="B37" s="308" t="s">
        <v>86</v>
      </c>
      <c r="C37" s="960" t="s">
        <v>253</v>
      </c>
      <c r="D37" s="953"/>
      <c r="E37" s="320">
        <f t="shared" si="5"/>
        <v>145</v>
      </c>
      <c r="F37" s="320">
        <f t="shared" si="6"/>
        <v>100</v>
      </c>
      <c r="G37" s="348"/>
      <c r="H37" s="321"/>
      <c r="I37" s="321"/>
      <c r="J37" s="320"/>
      <c r="K37" s="322"/>
      <c r="L37" s="319"/>
      <c r="M37" s="320">
        <v>1</v>
      </c>
      <c r="N37" s="323">
        <v>100</v>
      </c>
      <c r="P37" s="59"/>
      <c r="W37" s="97"/>
      <c r="X37" s="96"/>
      <c r="Y37" s="96"/>
      <c r="Z37" s="96"/>
      <c r="AA37" s="96"/>
      <c r="AB37" s="96"/>
      <c r="AC37" s="59"/>
    </row>
    <row r="38" spans="1:29" ht="15" customHeight="1" x14ac:dyDescent="0.2">
      <c r="A38" s="317"/>
      <c r="B38" s="307" t="s">
        <v>86</v>
      </c>
      <c r="C38" s="960" t="s">
        <v>259</v>
      </c>
      <c r="D38" s="953"/>
      <c r="E38" s="320">
        <f t="shared" si="5"/>
        <v>145</v>
      </c>
      <c r="F38" s="320">
        <f t="shared" si="6"/>
        <v>100</v>
      </c>
      <c r="G38" s="348"/>
      <c r="H38" s="321"/>
      <c r="I38" s="321"/>
      <c r="J38" s="320"/>
      <c r="K38" s="322"/>
      <c r="L38" s="319"/>
      <c r="M38" s="320">
        <v>1</v>
      </c>
      <c r="N38" s="323">
        <v>100</v>
      </c>
      <c r="P38" s="59"/>
      <c r="W38" s="83"/>
      <c r="X38" s="83"/>
      <c r="Y38" s="83"/>
      <c r="Z38" s="83"/>
      <c r="AA38" s="83"/>
      <c r="AB38" s="60"/>
      <c r="AC38" s="59"/>
    </row>
    <row r="39" spans="1:29" ht="15" customHeight="1" x14ac:dyDescent="0.2">
      <c r="A39" s="317"/>
      <c r="B39" s="307" t="s">
        <v>86</v>
      </c>
      <c r="C39" s="960" t="s">
        <v>254</v>
      </c>
      <c r="D39" s="953"/>
      <c r="E39" s="320">
        <f t="shared" si="5"/>
        <v>0</v>
      </c>
      <c r="F39" s="320">
        <f t="shared" si="6"/>
        <v>0</v>
      </c>
      <c r="G39" s="348"/>
      <c r="H39" s="324"/>
      <c r="I39" s="322"/>
      <c r="J39" s="325"/>
      <c r="K39" s="322"/>
      <c r="L39" s="319"/>
      <c r="M39" s="632">
        <v>0</v>
      </c>
      <c r="N39" s="328">
        <v>180</v>
      </c>
      <c r="P39" s="59"/>
      <c r="W39" s="83"/>
      <c r="X39" s="83"/>
      <c r="Y39" s="83"/>
      <c r="Z39" s="83"/>
      <c r="AA39" s="83"/>
      <c r="AB39" s="60"/>
      <c r="AC39" s="59"/>
    </row>
    <row r="40" spans="1:29" ht="15" customHeight="1" x14ac:dyDescent="0.2">
      <c r="A40" s="317"/>
      <c r="B40" s="307" t="s">
        <v>86</v>
      </c>
      <c r="C40" s="959" t="s">
        <v>255</v>
      </c>
      <c r="D40" s="942"/>
      <c r="E40" s="320">
        <f>SUM(F40*$E$12)</f>
        <v>435</v>
      </c>
      <c r="F40" s="320">
        <f>SUM(N40*M40)</f>
        <v>300</v>
      </c>
      <c r="G40" s="348"/>
      <c r="H40" s="324"/>
      <c r="I40" s="322"/>
      <c r="J40" s="325"/>
      <c r="K40" s="322"/>
      <c r="L40" s="319"/>
      <c r="M40" s="320">
        <v>1</v>
      </c>
      <c r="N40" s="328">
        <v>300</v>
      </c>
      <c r="P40" s="59"/>
      <c r="W40" s="83"/>
      <c r="X40" s="83"/>
      <c r="Y40" s="83"/>
      <c r="Z40" s="83"/>
      <c r="AA40" s="83"/>
      <c r="AB40" s="60"/>
      <c r="AC40" s="59"/>
    </row>
    <row r="41" spans="1:29" ht="15" customHeight="1" x14ac:dyDescent="0.2">
      <c r="A41" s="317"/>
      <c r="B41" s="307" t="s">
        <v>86</v>
      </c>
      <c r="C41" s="959" t="s">
        <v>256</v>
      </c>
      <c r="D41" s="942"/>
      <c r="E41" s="320">
        <f>SUM(F41*$E$12)</f>
        <v>435</v>
      </c>
      <c r="F41" s="320">
        <f>SUM(N41*M41)</f>
        <v>300</v>
      </c>
      <c r="G41" s="348"/>
      <c r="H41" s="324"/>
      <c r="I41" s="322"/>
      <c r="J41" s="325"/>
      <c r="K41" s="322"/>
      <c r="L41" s="319"/>
      <c r="M41" s="320">
        <v>1</v>
      </c>
      <c r="N41" s="328">
        <v>300</v>
      </c>
      <c r="P41" s="59"/>
      <c r="W41" s="83"/>
      <c r="X41" s="83"/>
      <c r="Y41" s="83"/>
      <c r="Z41" s="83"/>
      <c r="AA41" s="83"/>
      <c r="AB41" s="60"/>
      <c r="AC41" s="59"/>
    </row>
    <row r="42" spans="1:29" ht="15" customHeight="1" x14ac:dyDescent="0.2">
      <c r="A42" s="317"/>
      <c r="B42" s="307" t="s">
        <v>86</v>
      </c>
      <c r="C42" s="959" t="s">
        <v>257</v>
      </c>
      <c r="D42" s="942"/>
      <c r="E42" s="320">
        <f>SUM(F42*$E$12)</f>
        <v>87</v>
      </c>
      <c r="F42" s="320">
        <f>SUM(N42*M42)</f>
        <v>60</v>
      </c>
      <c r="G42" s="348"/>
      <c r="H42" s="324"/>
      <c r="I42" s="322"/>
      <c r="J42" s="325"/>
      <c r="K42" s="322"/>
      <c r="L42" s="319"/>
      <c r="M42" s="320">
        <v>1</v>
      </c>
      <c r="N42" s="328">
        <v>60</v>
      </c>
      <c r="P42" s="59"/>
      <c r="W42" s="83"/>
      <c r="X42" s="83"/>
      <c r="Y42" s="83"/>
      <c r="Z42" s="83"/>
      <c r="AA42" s="83"/>
      <c r="AB42" s="60"/>
      <c r="AC42" s="59"/>
    </row>
    <row r="43" spans="1:29" ht="15" customHeight="1" x14ac:dyDescent="0.2">
      <c r="A43" s="317"/>
      <c r="B43" s="307" t="s">
        <v>86</v>
      </c>
      <c r="C43" s="959" t="s">
        <v>258</v>
      </c>
      <c r="D43" s="942"/>
      <c r="E43" s="320">
        <f>SUM(F43*$E$12)</f>
        <v>104.39999999999999</v>
      </c>
      <c r="F43" s="320">
        <f>SUM(N43*M43)</f>
        <v>72</v>
      </c>
      <c r="G43" s="348"/>
      <c r="H43" s="324"/>
      <c r="I43" s="322"/>
      <c r="J43" s="325"/>
      <c r="K43" s="322"/>
      <c r="L43" s="319"/>
      <c r="M43" s="320">
        <v>2</v>
      </c>
      <c r="N43" s="328">
        <v>36</v>
      </c>
      <c r="P43" s="59"/>
      <c r="W43" s="83"/>
      <c r="X43" s="83"/>
      <c r="Y43" s="83"/>
      <c r="Z43" s="83"/>
      <c r="AA43" s="83"/>
      <c r="AB43" s="60"/>
      <c r="AC43" s="59"/>
    </row>
    <row r="44" spans="1:29" ht="15" customHeight="1" x14ac:dyDescent="0.2">
      <c r="A44" s="317"/>
      <c r="B44" s="307"/>
      <c r="C44" s="1007"/>
      <c r="D44" s="1008"/>
      <c r="E44" s="320">
        <f>SUM(F44*$E$12)</f>
        <v>0</v>
      </c>
      <c r="F44" s="320">
        <f>SUM(N44*M44)</f>
        <v>0</v>
      </c>
      <c r="G44" s="348"/>
      <c r="H44" s="324"/>
      <c r="I44" s="322"/>
      <c r="J44" s="325"/>
      <c r="K44" s="322"/>
      <c r="L44" s="319"/>
      <c r="M44" s="320"/>
      <c r="N44" s="328"/>
      <c r="P44" s="59"/>
      <c r="W44" s="74"/>
      <c r="X44" s="74"/>
      <c r="Y44" s="74"/>
      <c r="Z44" s="63"/>
      <c r="AA44" s="74"/>
      <c r="AB44" s="74"/>
      <c r="AC44" s="59"/>
    </row>
    <row r="45" spans="1:29" ht="15" customHeight="1" x14ac:dyDescent="0.25">
      <c r="A45" s="418"/>
      <c r="B45" s="308"/>
      <c r="C45" s="938" t="s">
        <v>305</v>
      </c>
      <c r="D45" s="939"/>
      <c r="E45" s="320">
        <f>SUM(E34:E44)</f>
        <v>3163.9</v>
      </c>
      <c r="F45" s="320">
        <f>SUM(F34:F44)</f>
        <v>2182</v>
      </c>
      <c r="G45" s="320"/>
      <c r="H45" s="320"/>
      <c r="I45" s="320"/>
      <c r="J45" s="320"/>
      <c r="K45" s="320"/>
      <c r="L45" s="320"/>
      <c r="M45" s="320"/>
      <c r="N45" s="331"/>
      <c r="P45" s="59"/>
      <c r="Q45" s="63"/>
      <c r="R45" s="63"/>
      <c r="W45" s="60"/>
      <c r="X45" s="60"/>
      <c r="Y45" s="60"/>
      <c r="Z45" s="60"/>
      <c r="AA45" s="60"/>
      <c r="AB45" s="60"/>
      <c r="AC45" s="59"/>
    </row>
    <row r="46" spans="1:29" ht="15" customHeight="1" thickBot="1" x14ac:dyDescent="0.3">
      <c r="A46" s="333"/>
      <c r="B46" s="332"/>
      <c r="C46" s="916"/>
      <c r="D46" s="917"/>
      <c r="E46" s="917"/>
      <c r="F46" s="917"/>
      <c r="G46" s="918"/>
      <c r="H46" s="334"/>
      <c r="I46" s="334"/>
      <c r="J46" s="334"/>
      <c r="K46" s="334"/>
      <c r="L46" s="334"/>
      <c r="M46" s="334"/>
      <c r="N46" s="335"/>
      <c r="P46" s="59"/>
      <c r="Q46" s="63"/>
      <c r="R46" s="63"/>
      <c r="W46" s="60"/>
      <c r="X46" s="60"/>
      <c r="Y46" s="60"/>
      <c r="Z46" s="60"/>
      <c r="AA46" s="60"/>
      <c r="AB46" s="60"/>
      <c r="AC46" s="59"/>
    </row>
    <row r="47" spans="1:29" ht="15" customHeight="1" x14ac:dyDescent="0.25">
      <c r="A47" s="333"/>
      <c r="B47" s="332"/>
      <c r="C47" s="919" t="s">
        <v>18</v>
      </c>
      <c r="D47" s="920"/>
      <c r="E47" s="581">
        <f>SUM(E24+E45)</f>
        <v>3938.2</v>
      </c>
      <c r="F47" s="581">
        <f>SUM(F24+F45)</f>
        <v>2716</v>
      </c>
      <c r="G47" s="581">
        <f>SUM(G24+G45)</f>
        <v>8</v>
      </c>
      <c r="H47" s="334"/>
      <c r="I47" s="334"/>
      <c r="J47" s="334"/>
      <c r="K47" s="334"/>
      <c r="L47" s="334"/>
      <c r="M47" s="334"/>
      <c r="N47" s="335"/>
      <c r="P47" s="59"/>
      <c r="Q47" s="63"/>
      <c r="R47" s="63"/>
      <c r="W47" s="60"/>
      <c r="X47" s="60"/>
      <c r="Y47" s="60"/>
      <c r="Z47" s="60"/>
      <c r="AA47" s="60"/>
      <c r="AB47" s="60"/>
      <c r="AC47" s="59"/>
    </row>
    <row r="48" spans="1:29" ht="15" customHeight="1" thickBot="1" x14ac:dyDescent="0.3">
      <c r="A48" s="333"/>
      <c r="B48" s="332"/>
      <c r="C48" s="921" t="s">
        <v>112</v>
      </c>
      <c r="D48" s="922"/>
      <c r="E48" s="583">
        <f>SUM(E24+E26+E45)</f>
        <v>4031</v>
      </c>
      <c r="F48" s="583">
        <f>SUM(F24+F26+F45)</f>
        <v>2780</v>
      </c>
      <c r="G48" s="583">
        <f>SUM(G24+G26+G45)</f>
        <v>10</v>
      </c>
      <c r="H48" s="334"/>
      <c r="I48" s="334"/>
      <c r="J48" s="334"/>
      <c r="K48" s="334"/>
      <c r="L48" s="334"/>
      <c r="M48" s="334"/>
      <c r="N48" s="335"/>
      <c r="P48" s="59"/>
      <c r="Q48" s="63"/>
      <c r="R48" s="63"/>
      <c r="S48" s="63"/>
      <c r="T48" s="62"/>
      <c r="U48" s="61"/>
      <c r="V48" s="60"/>
      <c r="W48" s="60"/>
      <c r="X48" s="60"/>
      <c r="Y48" s="60"/>
      <c r="Z48" s="60"/>
      <c r="AA48" s="60"/>
      <c r="AB48" s="60"/>
      <c r="AC48" s="59"/>
    </row>
    <row r="49" spans="1:29" ht="15" customHeight="1" x14ac:dyDescent="0.25">
      <c r="A49" s="333"/>
      <c r="B49" s="332"/>
      <c r="C49" s="999"/>
      <c r="D49" s="1000"/>
      <c r="E49" s="1000"/>
      <c r="F49" s="1000"/>
      <c r="G49" s="1001"/>
      <c r="H49" s="334"/>
      <c r="I49" s="334"/>
      <c r="J49" s="334"/>
      <c r="K49" s="334"/>
      <c r="L49" s="334"/>
      <c r="M49" s="334"/>
      <c r="N49" s="335"/>
      <c r="P49" s="59"/>
      <c r="Q49" s="63"/>
      <c r="R49" s="63"/>
      <c r="S49" s="63"/>
      <c r="T49" s="62"/>
      <c r="U49" s="61"/>
      <c r="V49" s="60"/>
      <c r="W49" s="60"/>
      <c r="X49" s="60"/>
      <c r="Y49" s="60"/>
      <c r="Z49" s="60"/>
      <c r="AA49" s="60"/>
      <c r="AB49" s="60"/>
      <c r="AC49" s="59"/>
    </row>
    <row r="50" spans="1:29" ht="15" customHeight="1" x14ac:dyDescent="0.2">
      <c r="A50" s="926" t="s">
        <v>20</v>
      </c>
      <c r="B50" s="927"/>
      <c r="C50" s="927"/>
      <c r="D50" s="927"/>
      <c r="E50" s="927"/>
      <c r="F50" s="927"/>
      <c r="G50" s="927"/>
      <c r="H50" s="927"/>
      <c r="I50" s="927"/>
      <c r="J50" s="927"/>
      <c r="K50" s="927"/>
      <c r="L50" s="927"/>
      <c r="M50" s="927"/>
      <c r="N50" s="928"/>
    </row>
    <row r="51" spans="1:29" ht="15" customHeight="1" x14ac:dyDescent="0.2">
      <c r="A51" s="929"/>
      <c r="B51" s="930"/>
      <c r="C51" s="930"/>
      <c r="D51" s="930"/>
      <c r="E51" s="930"/>
      <c r="F51" s="930"/>
      <c r="G51" s="930"/>
      <c r="H51" s="930"/>
      <c r="I51" s="930"/>
      <c r="J51" s="930"/>
      <c r="K51" s="930"/>
      <c r="L51" s="930"/>
      <c r="M51" s="930"/>
      <c r="N51" s="931"/>
    </row>
    <row r="52" spans="1:29" ht="15" customHeight="1" x14ac:dyDescent="0.2">
      <c r="A52" s="1069"/>
      <c r="B52" s="1005"/>
      <c r="C52" s="1005"/>
      <c r="D52" s="1005"/>
      <c r="E52" s="1005"/>
      <c r="F52" s="1005"/>
      <c r="G52" s="1005"/>
      <c r="H52" s="1005"/>
      <c r="I52" s="1005"/>
      <c r="J52" s="1005"/>
      <c r="K52" s="1005"/>
      <c r="L52" s="1005"/>
      <c r="M52" s="1005"/>
      <c r="N52" s="1006"/>
    </row>
    <row r="53" spans="1:29" ht="15" customHeight="1" x14ac:dyDescent="0.2">
      <c r="A53" s="932"/>
      <c r="B53" s="933"/>
      <c r="C53" s="933"/>
      <c r="D53" s="933"/>
      <c r="E53" s="933"/>
      <c r="F53" s="933"/>
      <c r="G53" s="933"/>
      <c r="H53" s="933"/>
      <c r="I53" s="933"/>
      <c r="J53" s="933"/>
      <c r="K53" s="933"/>
      <c r="L53" s="933"/>
      <c r="M53" s="933"/>
      <c r="N53" s="934"/>
    </row>
    <row r="54" spans="1:29" ht="15" customHeight="1" x14ac:dyDescent="0.2">
      <c r="A54" s="932"/>
      <c r="B54" s="933"/>
      <c r="C54" s="933"/>
      <c r="D54" s="933"/>
      <c r="E54" s="933"/>
      <c r="F54" s="933"/>
      <c r="G54" s="933"/>
      <c r="H54" s="933"/>
      <c r="I54" s="933"/>
      <c r="J54" s="933"/>
      <c r="K54" s="933"/>
      <c r="L54" s="933"/>
      <c r="M54" s="933"/>
      <c r="N54" s="934"/>
    </row>
    <row r="55" spans="1:29" ht="15" customHeight="1" x14ac:dyDescent="0.2">
      <c r="A55" s="932"/>
      <c r="B55" s="933"/>
      <c r="C55" s="933"/>
      <c r="D55" s="933"/>
      <c r="E55" s="933"/>
      <c r="F55" s="933"/>
      <c r="G55" s="933"/>
      <c r="H55" s="933"/>
      <c r="I55" s="933"/>
      <c r="J55" s="933"/>
      <c r="K55" s="933"/>
      <c r="L55" s="933"/>
      <c r="M55" s="933"/>
      <c r="N55" s="934"/>
    </row>
    <row r="56" spans="1:29" ht="15" customHeight="1" x14ac:dyDescent="0.2">
      <c r="A56" s="932"/>
      <c r="B56" s="933"/>
      <c r="C56" s="933"/>
      <c r="D56" s="933"/>
      <c r="E56" s="933"/>
      <c r="F56" s="933"/>
      <c r="G56" s="933"/>
      <c r="H56" s="933"/>
      <c r="I56" s="933"/>
      <c r="J56" s="933"/>
      <c r="K56" s="933"/>
      <c r="L56" s="933"/>
      <c r="M56" s="933"/>
      <c r="N56" s="934"/>
    </row>
    <row r="57" spans="1:29" ht="15" customHeight="1" x14ac:dyDescent="0.2">
      <c r="A57" s="935"/>
      <c r="B57" s="936"/>
      <c r="C57" s="936"/>
      <c r="D57" s="936"/>
      <c r="E57" s="936"/>
      <c r="F57" s="936"/>
      <c r="G57" s="936"/>
      <c r="H57" s="936"/>
      <c r="I57" s="936"/>
      <c r="J57" s="936"/>
      <c r="K57" s="936"/>
      <c r="L57" s="936"/>
      <c r="M57" s="936"/>
      <c r="N57" s="937"/>
    </row>
    <row r="58" spans="1:29" ht="15" customHeight="1" thickBot="1" x14ac:dyDescent="0.25">
      <c r="A58" s="913"/>
      <c r="B58" s="914"/>
      <c r="C58" s="914"/>
      <c r="D58" s="914"/>
      <c r="E58" s="914"/>
      <c r="F58" s="914"/>
      <c r="G58" s="914"/>
      <c r="H58" s="914"/>
      <c r="I58" s="914"/>
      <c r="J58" s="914"/>
      <c r="K58" s="914"/>
      <c r="L58" s="914"/>
      <c r="M58" s="914"/>
      <c r="N58" s="915"/>
    </row>
  </sheetData>
  <mergeCells count="53">
    <mergeCell ref="C43:D43"/>
    <mergeCell ref="C44:D44"/>
    <mergeCell ref="C46:G46"/>
    <mergeCell ref="C49:G49"/>
    <mergeCell ref="C39:D39"/>
    <mergeCell ref="C42:D42"/>
    <mergeCell ref="C41:D41"/>
    <mergeCell ref="C40:D40"/>
    <mergeCell ref="C34:D34"/>
    <mergeCell ref="C35:D35"/>
    <mergeCell ref="C36:D36"/>
    <mergeCell ref="C37:D37"/>
    <mergeCell ref="C38:D38"/>
    <mergeCell ref="A58:N58"/>
    <mergeCell ref="C45:D45"/>
    <mergeCell ref="C47:D47"/>
    <mergeCell ref="C48:D48"/>
    <mergeCell ref="A50:N51"/>
    <mergeCell ref="A52:N52"/>
    <mergeCell ref="A53:N53"/>
    <mergeCell ref="A54:N54"/>
    <mergeCell ref="A55:N55"/>
    <mergeCell ref="A56:N56"/>
    <mergeCell ref="A57:N57"/>
    <mergeCell ref="A30:D30"/>
    <mergeCell ref="A22:D22"/>
    <mergeCell ref="A25:D25"/>
    <mergeCell ref="A26:D26"/>
    <mergeCell ref="A27:D27"/>
    <mergeCell ref="A28:D28"/>
    <mergeCell ref="A29:D29"/>
    <mergeCell ref="H23:N23"/>
    <mergeCell ref="A24:D24"/>
    <mergeCell ref="A14:D14"/>
    <mergeCell ref="A15:D15"/>
    <mergeCell ref="A16:D16"/>
    <mergeCell ref="A17:D17"/>
    <mergeCell ref="A18:D18"/>
    <mergeCell ref="A19:D19"/>
    <mergeCell ref="A20:D20"/>
    <mergeCell ref="A21:D21"/>
    <mergeCell ref="A13:D13"/>
    <mergeCell ref="K1:N1"/>
    <mergeCell ref="A2:C2"/>
    <mergeCell ref="K2:N2"/>
    <mergeCell ref="A3:C3"/>
    <mergeCell ref="K3:N3"/>
    <mergeCell ref="A4:C4"/>
    <mergeCell ref="A5:C5"/>
    <mergeCell ref="A6:C6"/>
    <mergeCell ref="A7:C7"/>
    <mergeCell ref="H7:N7"/>
    <mergeCell ref="C12:D12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7219A-179D-4C29-ABB7-182E8563EA3E}">
  <sheetPr codeName="Sheet13">
    <tabColor theme="9" tint="0.39997558519241921"/>
  </sheetPr>
  <dimension ref="A1:AC83"/>
  <sheetViews>
    <sheetView showGridLines="0" topLeftCell="E3" zoomScale="90" zoomScaleNormal="90" zoomScalePageLayoutView="80" workbookViewId="0">
      <selection activeCell="J12" sqref="J12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434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434"/>
      <c r="G1" s="434"/>
      <c r="I1" s="221"/>
      <c r="J1" s="220"/>
      <c r="K1" s="973"/>
      <c r="L1" s="973"/>
      <c r="M1" s="973"/>
      <c r="N1" s="973"/>
    </row>
    <row r="2" spans="1:24" ht="14.25" customHeight="1" x14ac:dyDescent="0.25">
      <c r="A2" s="974" t="s">
        <v>91</v>
      </c>
      <c r="B2" s="974"/>
      <c r="C2" s="974"/>
      <c r="D2" s="354" t="s">
        <v>436</v>
      </c>
      <c r="E2" s="355"/>
      <c r="F2" s="355"/>
      <c r="G2" s="206"/>
      <c r="H2" s="214"/>
      <c r="I2" s="215"/>
      <c r="J2" s="214"/>
      <c r="K2" s="975" t="s">
        <v>102</v>
      </c>
      <c r="L2" s="975"/>
      <c r="M2" s="975"/>
      <c r="N2" s="975"/>
    </row>
    <row r="3" spans="1:24" ht="17.25" customHeight="1" x14ac:dyDescent="0.25">
      <c r="A3" s="976" t="s">
        <v>90</v>
      </c>
      <c r="B3" s="977"/>
      <c r="C3" s="977"/>
      <c r="D3" s="446" t="s">
        <v>338</v>
      </c>
      <c r="E3" s="380"/>
      <c r="F3" s="380"/>
      <c r="G3" s="395"/>
      <c r="H3" s="396"/>
      <c r="I3" s="219"/>
      <c r="J3" s="214"/>
      <c r="K3" s="978">
        <v>43889</v>
      </c>
      <c r="L3" s="979"/>
      <c r="M3" s="979"/>
      <c r="N3" s="979"/>
    </row>
    <row r="4" spans="1:24" ht="14.25" customHeight="1" x14ac:dyDescent="0.25">
      <c r="A4" s="976" t="s">
        <v>92</v>
      </c>
      <c r="B4" s="976"/>
      <c r="C4" s="976"/>
      <c r="D4" s="381"/>
      <c r="E4" s="382"/>
      <c r="F4" s="382"/>
      <c r="G4" s="397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6" t="s">
        <v>93</v>
      </c>
      <c r="B5" s="976"/>
      <c r="C5" s="976"/>
      <c r="D5" s="383"/>
      <c r="E5" s="382"/>
      <c r="F5" s="382"/>
      <c r="G5" s="397"/>
      <c r="H5" s="214"/>
      <c r="I5" s="214"/>
      <c r="J5" s="214"/>
      <c r="K5" s="215"/>
      <c r="L5" s="214"/>
      <c r="M5" s="351"/>
      <c r="N5" s="352"/>
    </row>
    <row r="6" spans="1:24" ht="14.25" customHeight="1" x14ac:dyDescent="0.25">
      <c r="A6" s="976" t="s">
        <v>95</v>
      </c>
      <c r="B6" s="977"/>
      <c r="C6" s="977"/>
      <c r="D6" s="417"/>
      <c r="E6" s="384"/>
      <c r="F6" s="384"/>
      <c r="G6" s="395"/>
      <c r="H6" s="420"/>
      <c r="I6" s="420"/>
      <c r="J6" s="420"/>
      <c r="K6" s="420"/>
      <c r="L6" s="420"/>
      <c r="M6" s="420"/>
      <c r="N6" s="420"/>
    </row>
    <row r="7" spans="1:24" ht="14.25" customHeight="1" x14ac:dyDescent="0.25">
      <c r="A7" s="976" t="s">
        <v>94</v>
      </c>
      <c r="B7" s="976"/>
      <c r="C7" s="976"/>
      <c r="D7" s="466" t="s">
        <v>121</v>
      </c>
      <c r="E7" s="466"/>
      <c r="F7" s="466"/>
      <c r="G7" s="214"/>
      <c r="H7" s="980"/>
      <c r="I7" s="981"/>
      <c r="J7" s="981"/>
      <c r="K7" s="981"/>
      <c r="L7" s="981"/>
      <c r="M7" s="981"/>
      <c r="N7" s="981"/>
    </row>
    <row r="8" spans="1:24" ht="14.25" customHeight="1" x14ac:dyDescent="0.25">
      <c r="A8" s="422"/>
      <c r="B8" s="422"/>
      <c r="C8" s="422"/>
      <c r="D8" s="214"/>
      <c r="E8" s="214"/>
      <c r="F8" s="214"/>
      <c r="G8" s="214"/>
      <c r="H8" s="420"/>
      <c r="I8" s="421"/>
      <c r="J8" s="421"/>
      <c r="K8" s="421"/>
      <c r="L8" s="421"/>
      <c r="M8" s="421"/>
      <c r="N8" s="421"/>
    </row>
    <row r="9" spans="1:24" ht="14.25" customHeight="1" x14ac:dyDescent="0.25">
      <c r="A9" s="422"/>
      <c r="B9" s="422"/>
      <c r="C9" s="422"/>
      <c r="D9" s="214"/>
      <c r="E9" s="214"/>
      <c r="F9" s="214"/>
      <c r="G9" s="214"/>
      <c r="H9" s="420"/>
      <c r="I9" s="421"/>
      <c r="J9" s="421"/>
      <c r="K9" s="421"/>
      <c r="L9" s="421"/>
      <c r="M9" s="421"/>
      <c r="N9" s="421"/>
    </row>
    <row r="10" spans="1:24" ht="14.25" customHeight="1" thickBot="1" x14ac:dyDescent="0.25">
      <c r="G10" s="203"/>
      <c r="H10" s="373">
        <v>240</v>
      </c>
      <c r="I10" s="373">
        <v>180</v>
      </c>
      <c r="J10" s="300">
        <v>120</v>
      </c>
      <c r="K10" s="300">
        <v>81</v>
      </c>
      <c r="L10" s="300">
        <v>64</v>
      </c>
      <c r="M10" s="300">
        <v>32</v>
      </c>
      <c r="N10" s="300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492"/>
      <c r="I11" s="492"/>
      <c r="J11" s="492"/>
      <c r="K11" s="492"/>
      <c r="L11" s="492"/>
      <c r="M11" s="492"/>
      <c r="N11" s="420"/>
      <c r="R11" s="425"/>
      <c r="S11" s="425"/>
      <c r="T11" s="425"/>
      <c r="U11" s="425"/>
      <c r="V11" s="425"/>
      <c r="W11" s="425"/>
      <c r="X11" s="425"/>
    </row>
    <row r="12" spans="1:24" ht="52.5" customHeight="1" thickBot="1" x14ac:dyDescent="0.3">
      <c r="A12" s="200"/>
      <c r="B12" s="199"/>
      <c r="C12" s="982"/>
      <c r="D12" s="879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531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70" t="s">
        <v>64</v>
      </c>
      <c r="B13" s="971"/>
      <c r="C13" s="971"/>
      <c r="D13" s="972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ht="15" customHeight="1" x14ac:dyDescent="0.2">
      <c r="A14" s="1071" t="s">
        <v>298</v>
      </c>
      <c r="B14" s="1072"/>
      <c r="C14" s="1072"/>
      <c r="D14" s="1073"/>
      <c r="E14" s="303"/>
      <c r="F14" s="304">
        <f t="shared" ref="F14:F19" si="0">SUM(H14*$H$10)+(I14*$I$10)+(J14*$J$10)+(K14*$K$10)+(L14*$L$10)+(M14*$M$10)+(N14*$N$10)</f>
        <v>180</v>
      </c>
      <c r="G14" s="305">
        <f t="shared" ref="G14:G35" si="1">SUM(H14:N14)</f>
        <v>1</v>
      </c>
      <c r="H14" s="419"/>
      <c r="I14" s="392">
        <v>1</v>
      </c>
      <c r="J14" s="831"/>
      <c r="K14" s="307"/>
      <c r="L14" s="308"/>
      <c r="M14" s="308"/>
      <c r="N14" s="309"/>
      <c r="P14" s="63"/>
      <c r="Q14" s="160"/>
      <c r="R14" s="162"/>
      <c r="S14" s="160"/>
      <c r="T14" s="160"/>
      <c r="U14" s="160"/>
      <c r="V14" s="161"/>
      <c r="W14" s="160"/>
    </row>
    <row r="15" spans="1:24" ht="15" customHeight="1" x14ac:dyDescent="0.2">
      <c r="A15" s="1070" t="s">
        <v>352</v>
      </c>
      <c r="B15" s="1052"/>
      <c r="C15" s="1052"/>
      <c r="D15" s="1053"/>
      <c r="E15" s="303"/>
      <c r="F15" s="304">
        <f t="shared" si="0"/>
        <v>120</v>
      </c>
      <c r="G15" s="305">
        <f t="shared" si="1"/>
        <v>1</v>
      </c>
      <c r="H15" s="500"/>
      <c r="I15" s="392"/>
      <c r="J15" s="831">
        <v>1</v>
      </c>
      <c r="K15" s="307"/>
      <c r="L15" s="548"/>
      <c r="M15" s="548"/>
      <c r="N15" s="309"/>
      <c r="P15" s="63"/>
      <c r="Q15" s="160"/>
      <c r="R15" s="162"/>
      <c r="S15" s="160"/>
      <c r="T15" s="160"/>
      <c r="U15" s="160"/>
      <c r="V15" s="161"/>
      <c r="W15" s="160"/>
    </row>
    <row r="16" spans="1:24" ht="15" customHeight="1" x14ac:dyDescent="0.2">
      <c r="A16" s="1070" t="s">
        <v>455</v>
      </c>
      <c r="B16" s="1052"/>
      <c r="C16" s="1052"/>
      <c r="D16" s="1053"/>
      <c r="E16" s="303"/>
      <c r="F16" s="304">
        <f t="shared" si="0"/>
        <v>120</v>
      </c>
      <c r="G16" s="305">
        <f>SUM(H16:N16)</f>
        <v>1</v>
      </c>
      <c r="H16" s="637"/>
      <c r="I16" s="307"/>
      <c r="J16" s="641">
        <v>1</v>
      </c>
      <c r="K16" s="307"/>
      <c r="L16" s="641"/>
      <c r="M16" s="641"/>
      <c r="N16" s="309"/>
      <c r="P16" s="63"/>
      <c r="Q16" s="160"/>
      <c r="R16" s="162"/>
      <c r="S16" s="160"/>
      <c r="T16" s="160"/>
      <c r="U16" s="160"/>
      <c r="V16" s="161"/>
      <c r="W16" s="160"/>
    </row>
    <row r="17" spans="1:23" s="508" customFormat="1" ht="15" customHeight="1" x14ac:dyDescent="0.2">
      <c r="A17" s="1075" t="s">
        <v>267</v>
      </c>
      <c r="B17" s="1076"/>
      <c r="C17" s="1076"/>
      <c r="D17" s="1077"/>
      <c r="E17" s="569"/>
      <c r="F17" s="502">
        <f t="shared" si="0"/>
        <v>0</v>
      </c>
      <c r="G17" s="503">
        <f t="shared" si="1"/>
        <v>0</v>
      </c>
      <c r="H17" s="504"/>
      <c r="I17" s="505"/>
      <c r="J17" s="506"/>
      <c r="K17" s="505"/>
      <c r="L17" s="506"/>
      <c r="M17" s="506"/>
      <c r="N17" s="507"/>
      <c r="P17" s="509"/>
      <c r="Q17" s="510"/>
      <c r="R17" s="511"/>
      <c r="S17" s="510"/>
      <c r="T17" s="510"/>
      <c r="U17" s="510"/>
      <c r="V17" s="512"/>
      <c r="W17" s="510"/>
    </row>
    <row r="18" spans="1:23" s="508" customFormat="1" ht="15" customHeight="1" x14ac:dyDescent="0.2">
      <c r="A18" s="967" t="s">
        <v>437</v>
      </c>
      <c r="B18" s="968"/>
      <c r="C18" s="968"/>
      <c r="D18" s="969"/>
      <c r="E18" s="513"/>
      <c r="F18" s="502">
        <f t="shared" si="0"/>
        <v>81</v>
      </c>
      <c r="G18" s="503">
        <f t="shared" si="1"/>
        <v>1</v>
      </c>
      <c r="H18" s="504"/>
      <c r="I18" s="505"/>
      <c r="J18" s="505"/>
      <c r="K18" s="505">
        <v>1</v>
      </c>
      <c r="L18" s="506"/>
      <c r="M18" s="506"/>
      <c r="N18" s="507"/>
      <c r="P18" s="509"/>
      <c r="Q18" s="510"/>
      <c r="R18" s="511"/>
      <c r="S18" s="510"/>
      <c r="T18" s="510"/>
      <c r="U18" s="510"/>
      <c r="V18" s="512"/>
      <c r="W18" s="510"/>
    </row>
    <row r="19" spans="1:23" s="508" customFormat="1" ht="15" customHeight="1" x14ac:dyDescent="0.2">
      <c r="A19" s="967" t="s">
        <v>438</v>
      </c>
      <c r="B19" s="968"/>
      <c r="C19" s="968"/>
      <c r="D19" s="969"/>
      <c r="E19" s="501"/>
      <c r="F19" s="502">
        <f t="shared" si="0"/>
        <v>32</v>
      </c>
      <c r="G19" s="503">
        <f t="shared" si="1"/>
        <v>1</v>
      </c>
      <c r="H19" s="504"/>
      <c r="I19" s="505"/>
      <c r="J19" s="505"/>
      <c r="K19" s="505"/>
      <c r="L19" s="506"/>
      <c r="M19" s="506">
        <v>1</v>
      </c>
      <c r="N19" s="507"/>
      <c r="P19" s="509"/>
      <c r="Q19" s="510"/>
      <c r="R19" s="511"/>
      <c r="S19" s="510"/>
      <c r="T19" s="510"/>
      <c r="U19" s="510"/>
      <c r="V19" s="512"/>
      <c r="W19" s="510"/>
    </row>
    <row r="20" spans="1:23" s="508" customFormat="1" ht="15" customHeight="1" x14ac:dyDescent="0.2">
      <c r="A20" s="967" t="s">
        <v>439</v>
      </c>
      <c r="B20" s="968"/>
      <c r="C20" s="968"/>
      <c r="D20" s="969"/>
      <c r="E20" s="501"/>
      <c r="F20" s="502">
        <f t="shared" ref="F20:F28" si="2">SUM(H20*$H$10)+(I20*$I$10)+(J20*$J$10)+(K20*$K$10)+(L20*$L$10)+(M20*$M$10)+(N20*$N$10)</f>
        <v>64</v>
      </c>
      <c r="G20" s="503">
        <f t="shared" si="1"/>
        <v>1</v>
      </c>
      <c r="H20" s="504"/>
      <c r="I20" s="505"/>
      <c r="J20" s="505"/>
      <c r="K20" s="505"/>
      <c r="L20" s="506">
        <v>1</v>
      </c>
      <c r="M20" s="506"/>
      <c r="N20" s="507"/>
      <c r="P20" s="509"/>
      <c r="Q20" s="510"/>
      <c r="R20" s="511"/>
      <c r="S20" s="510"/>
      <c r="T20" s="510"/>
      <c r="U20" s="510"/>
      <c r="V20" s="512"/>
      <c r="W20" s="510"/>
    </row>
    <row r="21" spans="1:23" s="508" customFormat="1" ht="15" customHeight="1" x14ac:dyDescent="0.2">
      <c r="A21" s="993" t="s">
        <v>440</v>
      </c>
      <c r="B21" s="994"/>
      <c r="C21" s="994"/>
      <c r="D21" s="995"/>
      <c r="E21" s="501"/>
      <c r="F21" s="502">
        <f t="shared" si="2"/>
        <v>64</v>
      </c>
      <c r="G21" s="503">
        <f t="shared" si="1"/>
        <v>1</v>
      </c>
      <c r="H21" s="504"/>
      <c r="I21" s="505"/>
      <c r="J21" s="505"/>
      <c r="K21" s="505"/>
      <c r="L21" s="506">
        <v>1</v>
      </c>
      <c r="M21" s="506"/>
      <c r="N21" s="507"/>
      <c r="P21" s="509"/>
      <c r="Q21" s="510"/>
      <c r="R21" s="511"/>
      <c r="S21" s="510"/>
      <c r="T21" s="510"/>
      <c r="U21" s="510"/>
      <c r="V21" s="512"/>
      <c r="W21" s="510"/>
    </row>
    <row r="22" spans="1:23" s="522" customFormat="1" ht="15" customHeight="1" x14ac:dyDescent="0.2">
      <c r="A22" s="1074" t="s">
        <v>268</v>
      </c>
      <c r="B22" s="991"/>
      <c r="C22" s="991"/>
      <c r="D22" s="992"/>
      <c r="E22" s="568"/>
      <c r="F22" s="515">
        <f t="shared" si="2"/>
        <v>0</v>
      </c>
      <c r="G22" s="516">
        <f t="shared" si="1"/>
        <v>0</v>
      </c>
      <c r="H22" s="529"/>
      <c r="I22" s="519"/>
      <c r="J22" s="519"/>
      <c r="K22" s="519"/>
      <c r="L22" s="530"/>
      <c r="M22" s="530"/>
      <c r="N22" s="531"/>
      <c r="P22" s="523"/>
      <c r="Q22" s="524"/>
      <c r="R22" s="525"/>
      <c r="S22" s="524"/>
      <c r="T22" s="524"/>
      <c r="U22" s="524"/>
      <c r="V22" s="526"/>
      <c r="W22" s="524"/>
    </row>
    <row r="23" spans="1:23" s="522" customFormat="1" ht="15" customHeight="1" x14ac:dyDescent="0.2">
      <c r="A23" s="990" t="s">
        <v>441</v>
      </c>
      <c r="B23" s="991"/>
      <c r="C23" s="991"/>
      <c r="D23" s="992"/>
      <c r="E23" s="568"/>
      <c r="F23" s="515">
        <f t="shared" si="2"/>
        <v>81</v>
      </c>
      <c r="G23" s="516">
        <f t="shared" si="1"/>
        <v>1</v>
      </c>
      <c r="H23" s="529"/>
      <c r="I23" s="519"/>
      <c r="J23" s="519"/>
      <c r="K23" s="519">
        <v>1</v>
      </c>
      <c r="L23" s="530"/>
      <c r="M23" s="530"/>
      <c r="N23" s="531"/>
      <c r="P23" s="523"/>
      <c r="Q23" s="524"/>
      <c r="R23" s="525"/>
      <c r="S23" s="524"/>
      <c r="T23" s="524"/>
      <c r="U23" s="524"/>
      <c r="V23" s="526"/>
      <c r="W23" s="524"/>
    </row>
    <row r="24" spans="1:23" s="522" customFormat="1" ht="15" customHeight="1" x14ac:dyDescent="0.2">
      <c r="A24" s="990" t="s">
        <v>442</v>
      </c>
      <c r="B24" s="991"/>
      <c r="C24" s="991"/>
      <c r="D24" s="992"/>
      <c r="E24" s="568"/>
      <c r="F24" s="515">
        <f t="shared" si="2"/>
        <v>32</v>
      </c>
      <c r="G24" s="516">
        <f t="shared" si="1"/>
        <v>1</v>
      </c>
      <c r="H24" s="529"/>
      <c r="I24" s="519"/>
      <c r="J24" s="519"/>
      <c r="K24" s="519"/>
      <c r="L24" s="530"/>
      <c r="M24" s="530">
        <v>1</v>
      </c>
      <c r="N24" s="531"/>
      <c r="P24" s="523"/>
      <c r="Q24" s="524"/>
      <c r="R24" s="525"/>
      <c r="S24" s="524"/>
      <c r="T24" s="524"/>
      <c r="U24" s="524"/>
      <c r="V24" s="526"/>
      <c r="W24" s="524"/>
    </row>
    <row r="25" spans="1:23" s="522" customFormat="1" ht="15" customHeight="1" x14ac:dyDescent="0.2">
      <c r="A25" s="990" t="s">
        <v>443</v>
      </c>
      <c r="B25" s="991"/>
      <c r="C25" s="991"/>
      <c r="D25" s="992"/>
      <c r="E25" s="568"/>
      <c r="F25" s="515">
        <f t="shared" si="2"/>
        <v>64</v>
      </c>
      <c r="G25" s="516">
        <f t="shared" si="1"/>
        <v>1</v>
      </c>
      <c r="H25" s="529"/>
      <c r="I25" s="519"/>
      <c r="J25" s="519"/>
      <c r="K25" s="519"/>
      <c r="L25" s="530">
        <v>1</v>
      </c>
      <c r="M25" s="530"/>
      <c r="N25" s="531"/>
      <c r="P25" s="523"/>
      <c r="Q25" s="524"/>
      <c r="R25" s="525"/>
      <c r="S25" s="524"/>
      <c r="T25" s="524"/>
      <c r="U25" s="524"/>
      <c r="V25" s="526"/>
      <c r="W25" s="524"/>
    </row>
    <row r="26" spans="1:23" s="522" customFormat="1" ht="15" customHeight="1" x14ac:dyDescent="0.2">
      <c r="A26" s="1084" t="s">
        <v>444</v>
      </c>
      <c r="B26" s="991"/>
      <c r="C26" s="991"/>
      <c r="D26" s="992"/>
      <c r="E26" s="568"/>
      <c r="F26" s="515">
        <f t="shared" si="2"/>
        <v>81</v>
      </c>
      <c r="G26" s="516">
        <f t="shared" si="1"/>
        <v>1</v>
      </c>
      <c r="H26" s="529"/>
      <c r="I26" s="519"/>
      <c r="J26" s="519"/>
      <c r="K26" s="519">
        <v>1</v>
      </c>
      <c r="L26" s="530"/>
      <c r="M26" s="530"/>
      <c r="N26" s="531"/>
      <c r="P26" s="523"/>
      <c r="Q26" s="524"/>
      <c r="R26" s="525"/>
      <c r="S26" s="524"/>
      <c r="T26" s="524"/>
      <c r="U26" s="524"/>
      <c r="V26" s="526"/>
      <c r="W26" s="524"/>
    </row>
    <row r="27" spans="1:23" s="150" customFormat="1" ht="15" customHeight="1" x14ac:dyDescent="0.2">
      <c r="A27" s="1080" t="s">
        <v>445</v>
      </c>
      <c r="B27" s="1081"/>
      <c r="C27" s="1081"/>
      <c r="D27" s="1082"/>
      <c r="E27" s="570"/>
      <c r="F27" s="540">
        <f t="shared" si="2"/>
        <v>81</v>
      </c>
      <c r="G27" s="390">
        <f t="shared" si="1"/>
        <v>1</v>
      </c>
      <c r="H27" s="391"/>
      <c r="I27" s="392"/>
      <c r="J27" s="392"/>
      <c r="K27" s="392">
        <v>1</v>
      </c>
      <c r="L27" s="393"/>
      <c r="M27" s="393"/>
      <c r="N27" s="394"/>
      <c r="P27" s="63"/>
      <c r="Q27" s="545"/>
      <c r="R27" s="546"/>
      <c r="S27" s="545"/>
      <c r="T27" s="545"/>
      <c r="U27" s="545"/>
      <c r="V27" s="547"/>
      <c r="W27" s="545"/>
    </row>
    <row r="28" spans="1:23" s="522" customFormat="1" ht="15" customHeight="1" x14ac:dyDescent="0.2">
      <c r="A28" s="984" t="s">
        <v>446</v>
      </c>
      <c r="B28" s="985"/>
      <c r="C28" s="985"/>
      <c r="D28" s="986"/>
      <c r="E28" s="568"/>
      <c r="F28" s="515">
        <f t="shared" si="2"/>
        <v>81</v>
      </c>
      <c r="G28" s="516">
        <f t="shared" si="1"/>
        <v>1</v>
      </c>
      <c r="H28" s="529"/>
      <c r="I28" s="519"/>
      <c r="J28" s="519"/>
      <c r="K28" s="519">
        <v>1</v>
      </c>
      <c r="L28" s="530"/>
      <c r="M28" s="530"/>
      <c r="N28" s="531"/>
      <c r="P28" s="523"/>
      <c r="Q28" s="524"/>
      <c r="R28" s="525"/>
      <c r="S28" s="524"/>
      <c r="T28" s="524"/>
      <c r="U28" s="524"/>
      <c r="V28" s="526"/>
      <c r="W28" s="524"/>
    </row>
    <row r="29" spans="1:23" s="150" customFormat="1" ht="15" customHeight="1" x14ac:dyDescent="0.2">
      <c r="A29" s="1078" t="s">
        <v>275</v>
      </c>
      <c r="B29" s="997"/>
      <c r="C29" s="997"/>
      <c r="D29" s="998"/>
      <c r="E29" s="570"/>
      <c r="F29" s="540">
        <f t="shared" ref="F29:F42" si="3">SUM(H29*$H$10)+(I29*$I$10)+(J29*$J$10)+(K29*$K$10)+(L29*$L$10)+(M29*$M$10)+(N29*$N$10)</f>
        <v>0</v>
      </c>
      <c r="G29" s="390">
        <f t="shared" si="1"/>
        <v>0</v>
      </c>
      <c r="H29" s="391"/>
      <c r="I29" s="392"/>
      <c r="J29" s="392"/>
      <c r="K29" s="392"/>
      <c r="L29" s="393"/>
      <c r="M29" s="393"/>
      <c r="N29" s="394"/>
      <c r="P29" s="63"/>
      <c r="Q29" s="545"/>
      <c r="R29" s="546"/>
      <c r="S29" s="545"/>
      <c r="T29" s="545"/>
      <c r="U29" s="545"/>
      <c r="V29" s="547"/>
      <c r="W29" s="545"/>
    </row>
    <row r="30" spans="1:23" s="150" customFormat="1" ht="15" customHeight="1" x14ac:dyDescent="0.2">
      <c r="A30" s="996" t="s">
        <v>447</v>
      </c>
      <c r="B30" s="997"/>
      <c r="C30" s="997"/>
      <c r="D30" s="998"/>
      <c r="E30" s="570"/>
      <c r="F30" s="540">
        <f t="shared" si="3"/>
        <v>81</v>
      </c>
      <c r="G30" s="390">
        <f t="shared" si="1"/>
        <v>1</v>
      </c>
      <c r="H30" s="391"/>
      <c r="I30" s="392"/>
      <c r="J30" s="392"/>
      <c r="K30" s="392">
        <v>1</v>
      </c>
      <c r="L30" s="393"/>
      <c r="M30" s="393"/>
      <c r="N30" s="394"/>
      <c r="P30" s="63"/>
      <c r="Q30" s="545"/>
      <c r="R30" s="546"/>
      <c r="S30" s="545"/>
      <c r="T30" s="545"/>
      <c r="U30" s="545"/>
      <c r="V30" s="547"/>
      <c r="W30" s="545"/>
    </row>
    <row r="31" spans="1:23" s="150" customFormat="1" ht="15" customHeight="1" x14ac:dyDescent="0.2">
      <c r="A31" s="1083" t="s">
        <v>448</v>
      </c>
      <c r="B31" s="1083"/>
      <c r="C31" s="1083"/>
      <c r="D31" s="1083"/>
      <c r="E31" s="570"/>
      <c r="F31" s="540">
        <f t="shared" si="3"/>
        <v>81</v>
      </c>
      <c r="G31" s="390">
        <f t="shared" si="1"/>
        <v>1</v>
      </c>
      <c r="H31" s="391"/>
      <c r="I31" s="392"/>
      <c r="J31" s="392"/>
      <c r="K31" s="392">
        <v>1</v>
      </c>
      <c r="L31" s="393"/>
      <c r="M31" s="393"/>
      <c r="N31" s="394"/>
      <c r="P31" s="63"/>
      <c r="Q31" s="545"/>
      <c r="R31" s="546"/>
      <c r="S31" s="545"/>
      <c r="T31" s="545"/>
      <c r="U31" s="545"/>
      <c r="V31" s="547"/>
      <c r="W31" s="545"/>
    </row>
    <row r="32" spans="1:23" s="150" customFormat="1" ht="15" customHeight="1" x14ac:dyDescent="0.2">
      <c r="A32" s="996" t="s">
        <v>449</v>
      </c>
      <c r="B32" s="997"/>
      <c r="C32" s="997"/>
      <c r="D32" s="998"/>
      <c r="E32" s="570"/>
      <c r="F32" s="540">
        <f t="shared" si="3"/>
        <v>81</v>
      </c>
      <c r="G32" s="390">
        <f t="shared" si="1"/>
        <v>1</v>
      </c>
      <c r="H32" s="391"/>
      <c r="I32" s="392"/>
      <c r="J32" s="392"/>
      <c r="K32" s="392">
        <v>1</v>
      </c>
      <c r="L32" s="393"/>
      <c r="M32" s="393"/>
      <c r="N32" s="394"/>
      <c r="P32" s="63"/>
      <c r="Q32" s="545"/>
      <c r="R32" s="546"/>
      <c r="S32" s="545"/>
      <c r="T32" s="545"/>
      <c r="U32" s="545"/>
      <c r="V32" s="547"/>
      <c r="W32" s="545"/>
    </row>
    <row r="33" spans="1:23" s="508" customFormat="1" ht="15" customHeight="1" x14ac:dyDescent="0.2">
      <c r="A33" s="1079" t="s">
        <v>276</v>
      </c>
      <c r="B33" s="994"/>
      <c r="C33" s="994"/>
      <c r="D33" s="995"/>
      <c r="E33" s="501"/>
      <c r="F33" s="502">
        <f t="shared" si="3"/>
        <v>0</v>
      </c>
      <c r="G33" s="503">
        <f t="shared" si="1"/>
        <v>0</v>
      </c>
      <c r="H33" s="504"/>
      <c r="I33" s="505"/>
      <c r="J33" s="505"/>
      <c r="K33" s="505"/>
      <c r="L33" s="506"/>
      <c r="M33" s="506"/>
      <c r="N33" s="507"/>
      <c r="P33" s="509"/>
      <c r="Q33" s="510"/>
      <c r="R33" s="511"/>
      <c r="S33" s="510"/>
      <c r="T33" s="510"/>
      <c r="U33" s="510"/>
      <c r="V33" s="512"/>
      <c r="W33" s="510"/>
    </row>
    <row r="34" spans="1:23" s="508" customFormat="1" ht="15" customHeight="1" x14ac:dyDescent="0.2">
      <c r="A34" s="993" t="s">
        <v>458</v>
      </c>
      <c r="B34" s="994"/>
      <c r="C34" s="994"/>
      <c r="D34" s="995"/>
      <c r="E34" s="501"/>
      <c r="F34" s="502">
        <f t="shared" si="3"/>
        <v>64</v>
      </c>
      <c r="G34" s="503">
        <f t="shared" si="1"/>
        <v>1</v>
      </c>
      <c r="H34" s="504"/>
      <c r="I34" s="505"/>
      <c r="J34" s="505"/>
      <c r="K34" s="505"/>
      <c r="L34" s="506">
        <v>1</v>
      </c>
      <c r="M34" s="506"/>
      <c r="N34" s="507"/>
      <c r="P34" s="509"/>
      <c r="Q34" s="510"/>
      <c r="R34" s="511"/>
      <c r="S34" s="510"/>
      <c r="T34" s="510"/>
      <c r="U34" s="510"/>
      <c r="V34" s="512"/>
      <c r="W34" s="510"/>
    </row>
    <row r="35" spans="1:23" s="508" customFormat="1" ht="15" customHeight="1" x14ac:dyDescent="0.2">
      <c r="A35" s="993" t="s">
        <v>459</v>
      </c>
      <c r="B35" s="994"/>
      <c r="C35" s="994"/>
      <c r="D35" s="995"/>
      <c r="E35" s="501"/>
      <c r="F35" s="502">
        <f t="shared" si="3"/>
        <v>64</v>
      </c>
      <c r="G35" s="503">
        <f t="shared" si="1"/>
        <v>1</v>
      </c>
      <c r="H35" s="504"/>
      <c r="I35" s="505"/>
      <c r="J35" s="505"/>
      <c r="K35" s="505"/>
      <c r="L35" s="506">
        <v>1</v>
      </c>
      <c r="M35" s="506"/>
      <c r="N35" s="507"/>
      <c r="P35" s="509"/>
      <c r="Q35" s="510"/>
      <c r="R35" s="511"/>
      <c r="S35" s="510"/>
      <c r="T35" s="510"/>
      <c r="U35" s="510"/>
      <c r="V35" s="512"/>
      <c r="W35" s="510"/>
    </row>
    <row r="36" spans="1:23" s="508" customFormat="1" ht="15" customHeight="1" x14ac:dyDescent="0.2">
      <c r="A36" s="996" t="s">
        <v>450</v>
      </c>
      <c r="B36" s="997"/>
      <c r="C36" s="997"/>
      <c r="D36" s="998"/>
      <c r="E36" s="570"/>
      <c r="F36" s="540">
        <f t="shared" si="3"/>
        <v>64</v>
      </c>
      <c r="G36" s="390">
        <f t="shared" ref="G36:G42" si="4">SUM(H36:N36)</f>
        <v>1</v>
      </c>
      <c r="H36" s="644"/>
      <c r="I36" s="392"/>
      <c r="J36" s="392"/>
      <c r="K36" s="392"/>
      <c r="L36" s="643">
        <v>1</v>
      </c>
      <c r="M36" s="643"/>
      <c r="N36" s="394"/>
      <c r="P36" s="509"/>
      <c r="Q36" s="510"/>
      <c r="R36" s="511"/>
      <c r="S36" s="510"/>
      <c r="T36" s="510"/>
      <c r="U36" s="510"/>
      <c r="V36" s="512"/>
      <c r="W36" s="510"/>
    </row>
    <row r="37" spans="1:23" s="150" customFormat="1" ht="15" customHeight="1" x14ac:dyDescent="0.2">
      <c r="A37" s="996" t="s">
        <v>451</v>
      </c>
      <c r="B37" s="997"/>
      <c r="C37" s="997"/>
      <c r="D37" s="998"/>
      <c r="E37" s="570"/>
      <c r="F37" s="540">
        <f t="shared" si="3"/>
        <v>64</v>
      </c>
      <c r="G37" s="390">
        <f t="shared" si="4"/>
        <v>1</v>
      </c>
      <c r="H37" s="644"/>
      <c r="I37" s="392"/>
      <c r="J37" s="392"/>
      <c r="K37" s="392"/>
      <c r="L37" s="643">
        <v>1</v>
      </c>
      <c r="M37" s="643"/>
      <c r="N37" s="394"/>
      <c r="P37" s="63"/>
      <c r="Q37" s="545"/>
      <c r="R37" s="546"/>
      <c r="S37" s="545"/>
      <c r="T37" s="545"/>
      <c r="U37" s="545"/>
      <c r="V37" s="547"/>
      <c r="W37" s="545"/>
    </row>
    <row r="38" spans="1:23" s="508" customFormat="1" ht="15" customHeight="1" x14ac:dyDescent="0.2">
      <c r="A38" s="993" t="s">
        <v>336</v>
      </c>
      <c r="B38" s="994"/>
      <c r="C38" s="994"/>
      <c r="D38" s="995"/>
      <c r="E38" s="501"/>
      <c r="F38" s="502">
        <f t="shared" si="3"/>
        <v>32</v>
      </c>
      <c r="G38" s="503">
        <f t="shared" si="4"/>
        <v>1</v>
      </c>
      <c r="H38" s="504"/>
      <c r="I38" s="505"/>
      <c r="J38" s="505"/>
      <c r="K38" s="505"/>
      <c r="L38" s="506"/>
      <c r="M38" s="506">
        <v>1</v>
      </c>
      <c r="N38" s="507"/>
      <c r="P38" s="509"/>
      <c r="Q38" s="510"/>
      <c r="R38" s="511"/>
      <c r="S38" s="510"/>
      <c r="T38" s="510"/>
      <c r="U38" s="510"/>
      <c r="V38" s="512"/>
      <c r="W38" s="510"/>
    </row>
    <row r="39" spans="1:23" s="508" customFormat="1" ht="15" customHeight="1" x14ac:dyDescent="0.2">
      <c r="A39" s="993" t="s">
        <v>336</v>
      </c>
      <c r="B39" s="994"/>
      <c r="C39" s="994"/>
      <c r="D39" s="995"/>
      <c r="E39" s="501"/>
      <c r="F39" s="502">
        <f t="shared" si="3"/>
        <v>32</v>
      </c>
      <c r="G39" s="503">
        <f t="shared" si="4"/>
        <v>1</v>
      </c>
      <c r="H39" s="504"/>
      <c r="I39" s="505"/>
      <c r="J39" s="505"/>
      <c r="K39" s="505"/>
      <c r="L39" s="506"/>
      <c r="M39" s="506">
        <v>1</v>
      </c>
      <c r="N39" s="507"/>
      <c r="P39" s="509"/>
      <c r="Q39" s="510"/>
      <c r="R39" s="511"/>
      <c r="S39" s="510"/>
      <c r="T39" s="510"/>
      <c r="U39" s="510"/>
      <c r="V39" s="512"/>
      <c r="W39" s="510"/>
    </row>
    <row r="40" spans="1:23" s="522" customFormat="1" ht="15" customHeight="1" x14ac:dyDescent="0.2">
      <c r="A40" s="990" t="s">
        <v>452</v>
      </c>
      <c r="B40" s="991"/>
      <c r="C40" s="991"/>
      <c r="D40" s="992"/>
      <c r="E40" s="568"/>
      <c r="F40" s="515">
        <f t="shared" si="3"/>
        <v>64</v>
      </c>
      <c r="G40" s="516">
        <f t="shared" si="4"/>
        <v>1</v>
      </c>
      <c r="H40" s="529"/>
      <c r="I40" s="519"/>
      <c r="J40" s="519"/>
      <c r="K40" s="519"/>
      <c r="L40" s="530">
        <v>1</v>
      </c>
      <c r="M40" s="530"/>
      <c r="N40" s="531"/>
      <c r="P40" s="523"/>
      <c r="Q40" s="524"/>
      <c r="R40" s="525"/>
      <c r="S40" s="524"/>
      <c r="T40" s="524"/>
      <c r="U40" s="524"/>
      <c r="V40" s="526"/>
      <c r="W40" s="524"/>
    </row>
    <row r="41" spans="1:23" s="522" customFormat="1" ht="15" customHeight="1" x14ac:dyDescent="0.2">
      <c r="A41" s="990" t="s">
        <v>453</v>
      </c>
      <c r="B41" s="991"/>
      <c r="C41" s="991"/>
      <c r="D41" s="992"/>
      <c r="E41" s="568"/>
      <c r="F41" s="515">
        <f t="shared" si="3"/>
        <v>64</v>
      </c>
      <c r="G41" s="516">
        <f t="shared" si="4"/>
        <v>1</v>
      </c>
      <c r="H41" s="529"/>
      <c r="I41" s="519"/>
      <c r="J41" s="519"/>
      <c r="K41" s="519"/>
      <c r="L41" s="530">
        <v>1</v>
      </c>
      <c r="M41" s="530"/>
      <c r="N41" s="531"/>
      <c r="P41" s="523"/>
      <c r="Q41" s="524"/>
      <c r="R41" s="525"/>
      <c r="S41" s="524"/>
      <c r="T41" s="524"/>
      <c r="U41" s="524"/>
      <c r="V41" s="526"/>
      <c r="W41" s="524"/>
    </row>
    <row r="42" spans="1:23" s="522" customFormat="1" ht="15" customHeight="1" x14ac:dyDescent="0.2">
      <c r="A42" s="990" t="s">
        <v>454</v>
      </c>
      <c r="B42" s="991"/>
      <c r="C42" s="991"/>
      <c r="D42" s="992"/>
      <c r="E42" s="568"/>
      <c r="F42" s="515">
        <f t="shared" si="3"/>
        <v>64</v>
      </c>
      <c r="G42" s="516">
        <f t="shared" si="4"/>
        <v>1</v>
      </c>
      <c r="H42" s="529"/>
      <c r="I42" s="519"/>
      <c r="J42" s="519"/>
      <c r="K42" s="519"/>
      <c r="L42" s="530">
        <v>1</v>
      </c>
      <c r="M42" s="530"/>
      <c r="N42" s="531"/>
      <c r="P42" s="523"/>
      <c r="Q42" s="524"/>
      <c r="R42" s="525"/>
      <c r="S42" s="524"/>
      <c r="T42" s="524"/>
      <c r="U42" s="524"/>
      <c r="V42" s="526"/>
      <c r="W42" s="524"/>
    </row>
    <row r="43" spans="1:23" s="150" customFormat="1" ht="15" customHeight="1" x14ac:dyDescent="0.2">
      <c r="A43" s="996"/>
      <c r="B43" s="997"/>
      <c r="C43" s="997"/>
      <c r="D43" s="998"/>
      <c r="E43" s="570"/>
      <c r="F43" s="540"/>
      <c r="G43" s="390"/>
      <c r="H43" s="587"/>
      <c r="I43" s="392"/>
      <c r="J43" s="392"/>
      <c r="K43" s="392"/>
      <c r="L43" s="586"/>
      <c r="M43" s="586"/>
      <c r="N43" s="394"/>
      <c r="P43" s="63"/>
      <c r="Q43" s="545"/>
      <c r="R43" s="546"/>
      <c r="S43" s="545"/>
      <c r="T43" s="545"/>
      <c r="U43" s="545"/>
      <c r="V43" s="547"/>
      <c r="W43" s="545"/>
    </row>
    <row r="44" spans="1:23" ht="15" customHeight="1" x14ac:dyDescent="0.2">
      <c r="A44" s="940"/>
      <c r="B44" s="941"/>
      <c r="C44" s="941"/>
      <c r="D44" s="942"/>
      <c r="E44" s="302"/>
      <c r="F44" s="304"/>
      <c r="G44" s="305"/>
      <c r="H44" s="311"/>
      <c r="I44" s="312"/>
      <c r="J44" s="307"/>
      <c r="K44" s="312"/>
      <c r="L44" s="423"/>
      <c r="M44" s="423"/>
      <c r="N44" s="314"/>
      <c r="P44" s="63"/>
      <c r="Q44" s="160"/>
      <c r="R44" s="162"/>
      <c r="S44" s="160"/>
      <c r="T44" s="160"/>
      <c r="U44" s="160"/>
      <c r="V44" s="161"/>
      <c r="W44" s="160"/>
    </row>
    <row r="45" spans="1:23" ht="15" customHeight="1" x14ac:dyDescent="0.25">
      <c r="A45" s="428" t="s">
        <v>113</v>
      </c>
      <c r="B45" s="429"/>
      <c r="C45" s="429"/>
      <c r="D45" s="429"/>
      <c r="E45" s="430"/>
      <c r="F45" s="372"/>
      <c r="G45" s="315">
        <f>SUM(G14:G42)</f>
        <v>25</v>
      </c>
      <c r="H45" s="943"/>
      <c r="I45" s="944"/>
      <c r="J45" s="944"/>
      <c r="K45" s="944"/>
      <c r="L45" s="944"/>
      <c r="M45" s="944"/>
      <c r="N45" s="945"/>
      <c r="P45" s="63"/>
      <c r="Q45" s="160"/>
      <c r="R45" s="162"/>
      <c r="S45" s="160"/>
      <c r="T45" s="160"/>
      <c r="U45" s="160"/>
      <c r="V45" s="161"/>
      <c r="W45" s="160"/>
    </row>
    <row r="46" spans="1:23" ht="15" customHeight="1" x14ac:dyDescent="0.25">
      <c r="A46" s="946" t="s">
        <v>8</v>
      </c>
      <c r="B46" s="947"/>
      <c r="C46" s="947"/>
      <c r="D46" s="948"/>
      <c r="E46" s="120">
        <f>SUM(F46*$E$12)</f>
        <v>2662.2</v>
      </c>
      <c r="F46" s="136">
        <f>SUM(H46*$H$10)+(I46*$I$10)+(J46*$J$10)+(K46*$K$10)+(L46*$L$10)+(M46*$M$10)+(N46*$N$10)</f>
        <v>1836</v>
      </c>
      <c r="G46" s="135">
        <f>SUM(H46:N46)</f>
        <v>25</v>
      </c>
      <c r="H46" s="157">
        <f t="shared" ref="H46:N46" si="5">SUM(H14:H45)</f>
        <v>0</v>
      </c>
      <c r="I46" s="157">
        <f t="shared" si="5"/>
        <v>1</v>
      </c>
      <c r="J46" s="157">
        <f t="shared" si="5"/>
        <v>2</v>
      </c>
      <c r="K46" s="157">
        <f t="shared" si="5"/>
        <v>8</v>
      </c>
      <c r="L46" s="157">
        <f t="shared" si="5"/>
        <v>10</v>
      </c>
      <c r="M46" s="157">
        <f t="shared" si="5"/>
        <v>4</v>
      </c>
      <c r="N46" s="157">
        <f t="shared" si="5"/>
        <v>0</v>
      </c>
      <c r="Q46" s="140"/>
    </row>
    <row r="47" spans="1:23" ht="15" customHeight="1" x14ac:dyDescent="0.25">
      <c r="A47" s="949"/>
      <c r="B47" s="950"/>
      <c r="C47" s="950"/>
      <c r="D47" s="950"/>
      <c r="E47" s="155"/>
      <c r="F47" s="154"/>
      <c r="G47" s="154"/>
      <c r="H47" s="154"/>
      <c r="I47" s="154"/>
      <c r="J47" s="154"/>
      <c r="K47" s="154"/>
      <c r="L47" s="424"/>
      <c r="M47" s="424"/>
      <c r="N47" s="152"/>
      <c r="P47" s="63"/>
      <c r="Q47" s="151"/>
      <c r="R47" s="150"/>
      <c r="S47" s="150"/>
      <c r="T47" s="150"/>
    </row>
    <row r="48" spans="1:23" ht="15" customHeight="1" x14ac:dyDescent="0.25">
      <c r="A48" s="951" t="s">
        <v>104</v>
      </c>
      <c r="B48" s="952"/>
      <c r="C48" s="952"/>
      <c r="D48" s="953"/>
      <c r="E48" s="388">
        <f>SUM(F48*$E$12)</f>
        <v>606.1</v>
      </c>
      <c r="F48" s="389">
        <f>SUM(H48*$H$10)+(I48*$I$10)+(J48*$J$10)+(K48*$K$10)+(L48*$L$10)+(M48*$M$10)+(N48*$N$10)</f>
        <v>418</v>
      </c>
      <c r="G48" s="390">
        <f>SUM(H48:N48)</f>
        <v>6</v>
      </c>
      <c r="H48" s="391"/>
      <c r="I48" s="392"/>
      <c r="J48" s="392"/>
      <c r="K48" s="392">
        <v>2</v>
      </c>
      <c r="L48" s="393">
        <v>4</v>
      </c>
      <c r="M48" s="393"/>
      <c r="N48" s="394"/>
      <c r="P48" s="149"/>
    </row>
    <row r="49" spans="1:29" ht="15" customHeight="1" x14ac:dyDescent="0.25">
      <c r="A49" s="951"/>
      <c r="B49" s="952"/>
      <c r="C49" s="952"/>
      <c r="D49" s="953"/>
      <c r="E49" s="388"/>
      <c r="F49" s="389"/>
      <c r="G49" s="390"/>
      <c r="H49" s="391"/>
      <c r="I49" s="392"/>
      <c r="J49" s="392"/>
      <c r="K49" s="392"/>
      <c r="L49" s="393"/>
      <c r="M49" s="393"/>
      <c r="N49" s="394"/>
      <c r="P49" s="63"/>
      <c r="Q49" s="140"/>
    </row>
    <row r="50" spans="1:29" ht="15" customHeight="1" x14ac:dyDescent="0.25">
      <c r="A50" s="946" t="s">
        <v>59</v>
      </c>
      <c r="B50" s="947"/>
      <c r="C50" s="947"/>
      <c r="D50" s="948"/>
      <c r="E50" s="120">
        <f>SUM(F50*$E$12)</f>
        <v>606.1</v>
      </c>
      <c r="F50" s="136">
        <f>SUM(H50*$H$10)+(I50*$I$10)+(J50*$J$10)+(K50*$K$10)+(L50*$L$10)+(M50*$M$10)+(N50*$N$10)</f>
        <v>418</v>
      </c>
      <c r="G50" s="135">
        <f t="shared" ref="G50:N50" si="6">SUM(G48:G49)</f>
        <v>6</v>
      </c>
      <c r="H50" s="135">
        <f t="shared" si="6"/>
        <v>0</v>
      </c>
      <c r="I50" s="135">
        <f t="shared" si="6"/>
        <v>0</v>
      </c>
      <c r="J50" s="135">
        <f t="shared" si="6"/>
        <v>0</v>
      </c>
      <c r="K50" s="135">
        <f t="shared" si="6"/>
        <v>2</v>
      </c>
      <c r="L50" s="135">
        <f t="shared" si="6"/>
        <v>4</v>
      </c>
      <c r="M50" s="135">
        <f t="shared" si="6"/>
        <v>0</v>
      </c>
      <c r="N50" s="135">
        <f t="shared" si="6"/>
        <v>0</v>
      </c>
    </row>
    <row r="51" spans="1:29" ht="15" customHeight="1" x14ac:dyDescent="0.25">
      <c r="A51" s="954"/>
      <c r="B51" s="955"/>
      <c r="C51" s="955"/>
      <c r="D51" s="955"/>
      <c r="E51" s="130"/>
      <c r="F51" s="129"/>
      <c r="G51" s="127"/>
      <c r="H51" s="128"/>
      <c r="I51" s="127"/>
      <c r="J51" s="127"/>
      <c r="K51" s="127"/>
      <c r="L51" s="126"/>
      <c r="M51" s="126"/>
      <c r="N51" s="125"/>
    </row>
    <row r="52" spans="1:29" ht="15" customHeight="1" thickBot="1" x14ac:dyDescent="0.3">
      <c r="A52" s="956" t="s">
        <v>24</v>
      </c>
      <c r="B52" s="957"/>
      <c r="C52" s="957"/>
      <c r="D52" s="958"/>
      <c r="E52" s="120">
        <f t="shared" ref="E52:N52" si="7">SUM(E46+E50)</f>
        <v>3268.2999999999997</v>
      </c>
      <c r="F52" s="120">
        <f t="shared" si="7"/>
        <v>2254</v>
      </c>
      <c r="G52" s="120">
        <f t="shared" si="7"/>
        <v>31</v>
      </c>
      <c r="H52" s="120">
        <f t="shared" si="7"/>
        <v>0</v>
      </c>
      <c r="I52" s="120">
        <f t="shared" si="7"/>
        <v>1</v>
      </c>
      <c r="J52" s="120">
        <f t="shared" si="7"/>
        <v>2</v>
      </c>
      <c r="K52" s="120">
        <f t="shared" si="7"/>
        <v>10</v>
      </c>
      <c r="L52" s="120">
        <f t="shared" si="7"/>
        <v>14</v>
      </c>
      <c r="M52" s="120">
        <f t="shared" si="7"/>
        <v>4</v>
      </c>
      <c r="N52" s="120">
        <f t="shared" si="7"/>
        <v>0</v>
      </c>
    </row>
    <row r="53" spans="1:29" ht="13.5" hidden="1" thickBot="1" x14ac:dyDescent="0.25">
      <c r="A53" s="357"/>
      <c r="B53" s="358"/>
      <c r="C53" s="118" t="s">
        <v>9</v>
      </c>
      <c r="D53" s="117"/>
      <c r="E53" s="117"/>
      <c r="F53" s="117"/>
      <c r="G53" s="116" t="e">
        <f>#REF!+#REF!</f>
        <v>#REF!</v>
      </c>
      <c r="H53" s="115"/>
      <c r="I53" s="115"/>
      <c r="J53" s="115"/>
      <c r="K53" s="115"/>
      <c r="L53" s="115"/>
      <c r="M53" s="115"/>
      <c r="N53" s="114"/>
    </row>
    <row r="54" spans="1:29" ht="13.5" hidden="1" thickBot="1" x14ac:dyDescent="0.25">
      <c r="A54" s="113"/>
      <c r="B54" s="112"/>
      <c r="C54" s="111" t="s">
        <v>10</v>
      </c>
      <c r="D54" s="110"/>
      <c r="E54" s="110"/>
      <c r="F54" s="110"/>
      <c r="G54" s="109"/>
      <c r="H54" s="108" t="e">
        <f>(#REF!+#REF!)*100</f>
        <v>#REF!</v>
      </c>
      <c r="I54" s="108" t="e">
        <f>(#REF!+#REF!)*100</f>
        <v>#REF!</v>
      </c>
      <c r="J54" s="108" t="e">
        <f>(#REF!+#REF!)*100</f>
        <v>#REF!</v>
      </c>
      <c r="K54" s="108" t="e">
        <f>(#REF!+#REF!)*168</f>
        <v>#REF!</v>
      </c>
      <c r="L54" s="108" t="e">
        <f>(#REF!+#REF!)*48</f>
        <v>#REF!</v>
      </c>
      <c r="M54" s="107" t="e">
        <f>(#REF!+#REF!)*36</f>
        <v>#REF!</v>
      </c>
      <c r="N54" s="106" t="e">
        <f>(#REF!+#REF!)*36</f>
        <v>#REF!</v>
      </c>
    </row>
    <row r="55" spans="1:29" ht="58.5" customHeight="1" thickTop="1" x14ac:dyDescent="0.25">
      <c r="A55" s="105" t="s">
        <v>11</v>
      </c>
      <c r="B55" s="104" t="s">
        <v>12</v>
      </c>
      <c r="C55" s="103" t="s">
        <v>13</v>
      </c>
      <c r="D55" s="101"/>
      <c r="E55" s="101"/>
      <c r="F55" s="101"/>
      <c r="G55" s="101"/>
      <c r="H55" s="102" t="s">
        <v>3</v>
      </c>
      <c r="I55" s="101"/>
      <c r="J55" s="100"/>
      <c r="K55" s="100"/>
      <c r="L55" s="100"/>
      <c r="M55" s="99" t="s">
        <v>15</v>
      </c>
      <c r="N55" s="98" t="s">
        <v>16</v>
      </c>
      <c r="P55" s="59"/>
      <c r="Q55" s="59"/>
      <c r="R55" s="83"/>
      <c r="W55" s="83"/>
      <c r="X55" s="83"/>
      <c r="Y55" s="83"/>
      <c r="Z55" s="83"/>
      <c r="AA55" s="83"/>
      <c r="AB55" s="83"/>
      <c r="AC55" s="59"/>
    </row>
    <row r="56" spans="1:29" ht="15" customHeight="1" x14ac:dyDescent="0.2">
      <c r="A56" s="418" t="s">
        <v>3</v>
      </c>
      <c r="B56" s="308" t="s">
        <v>86</v>
      </c>
      <c r="C56" s="959" t="s">
        <v>277</v>
      </c>
      <c r="D56" s="942"/>
      <c r="E56" s="320">
        <f t="shared" ref="E56:E61" si="8">SUM(F56*$E$12)</f>
        <v>1160</v>
      </c>
      <c r="F56" s="320">
        <f t="shared" ref="F56:F62" si="9">SUM(N56*M56)</f>
        <v>800</v>
      </c>
      <c r="G56" s="348"/>
      <c r="H56" s="321"/>
      <c r="I56" s="321"/>
      <c r="J56" s="320"/>
      <c r="K56" s="322"/>
      <c r="L56" s="319"/>
      <c r="M56" s="320">
        <v>8</v>
      </c>
      <c r="N56" s="323">
        <v>100</v>
      </c>
      <c r="P56" s="59"/>
      <c r="W56" s="97"/>
      <c r="X56" s="96"/>
      <c r="Y56" s="96"/>
      <c r="Z56" s="96"/>
      <c r="AA56" s="96"/>
      <c r="AB56" s="96"/>
      <c r="AC56" s="59"/>
    </row>
    <row r="57" spans="1:29" ht="15" customHeight="1" x14ac:dyDescent="0.2">
      <c r="A57" s="418" t="s">
        <v>3</v>
      </c>
      <c r="B57" s="308" t="s">
        <v>86</v>
      </c>
      <c r="C57" s="960" t="s">
        <v>278</v>
      </c>
      <c r="D57" s="953"/>
      <c r="E57" s="320">
        <f t="shared" si="8"/>
        <v>145</v>
      </c>
      <c r="F57" s="320">
        <f t="shared" si="9"/>
        <v>100</v>
      </c>
      <c r="G57" s="348"/>
      <c r="H57" s="324"/>
      <c r="I57" s="322"/>
      <c r="J57" s="325"/>
      <c r="K57" s="322"/>
      <c r="L57" s="319"/>
      <c r="M57" s="320">
        <v>1</v>
      </c>
      <c r="N57" s="328">
        <v>100</v>
      </c>
      <c r="P57" s="59"/>
      <c r="W57" s="97"/>
      <c r="X57" s="96"/>
      <c r="Y57" s="96"/>
      <c r="Z57" s="96"/>
      <c r="AA57" s="96"/>
      <c r="AB57" s="96"/>
      <c r="AC57" s="59"/>
    </row>
    <row r="58" spans="1:29" ht="15" customHeight="1" x14ac:dyDescent="0.2">
      <c r="A58" s="418"/>
      <c r="B58" s="308" t="s">
        <v>86</v>
      </c>
      <c r="C58" s="960" t="s">
        <v>279</v>
      </c>
      <c r="D58" s="953"/>
      <c r="E58" s="320">
        <f t="shared" si="8"/>
        <v>145</v>
      </c>
      <c r="F58" s="320">
        <f t="shared" si="9"/>
        <v>100</v>
      </c>
      <c r="G58" s="348"/>
      <c r="H58" s="324"/>
      <c r="I58" s="322"/>
      <c r="J58" s="325"/>
      <c r="K58" s="322"/>
      <c r="L58" s="319"/>
      <c r="M58" s="320">
        <v>1</v>
      </c>
      <c r="N58" s="328">
        <v>100</v>
      </c>
      <c r="P58" s="59"/>
      <c r="W58" s="97"/>
      <c r="X58" s="96"/>
      <c r="Y58" s="96"/>
      <c r="Z58" s="96"/>
      <c r="AA58" s="96"/>
      <c r="AB58" s="96"/>
      <c r="AC58" s="59"/>
    </row>
    <row r="59" spans="1:29" ht="15" customHeight="1" x14ac:dyDescent="0.2">
      <c r="A59" s="418"/>
      <c r="B59" s="308" t="s">
        <v>86</v>
      </c>
      <c r="C59" s="960" t="s">
        <v>280</v>
      </c>
      <c r="D59" s="953"/>
      <c r="E59" s="320">
        <f t="shared" si="8"/>
        <v>145</v>
      </c>
      <c r="F59" s="320">
        <f t="shared" si="9"/>
        <v>100</v>
      </c>
      <c r="G59" s="348"/>
      <c r="H59" s="321"/>
      <c r="I59" s="321"/>
      <c r="J59" s="320"/>
      <c r="K59" s="322"/>
      <c r="L59" s="319"/>
      <c r="M59" s="320">
        <v>1</v>
      </c>
      <c r="N59" s="323">
        <v>100</v>
      </c>
      <c r="P59" s="59"/>
      <c r="W59" s="97"/>
      <c r="X59" s="96"/>
      <c r="Y59" s="96"/>
      <c r="Z59" s="96"/>
      <c r="AA59" s="96"/>
      <c r="AB59" s="96"/>
      <c r="AC59" s="59"/>
    </row>
    <row r="60" spans="1:29" ht="15" customHeight="1" x14ac:dyDescent="0.2">
      <c r="A60" s="317"/>
      <c r="B60" s="307" t="s">
        <v>86</v>
      </c>
      <c r="C60" s="960" t="s">
        <v>281</v>
      </c>
      <c r="D60" s="953"/>
      <c r="E60" s="320">
        <f t="shared" si="8"/>
        <v>145</v>
      </c>
      <c r="F60" s="320">
        <f t="shared" si="9"/>
        <v>100</v>
      </c>
      <c r="G60" s="348"/>
      <c r="H60" s="321"/>
      <c r="I60" s="321"/>
      <c r="J60" s="320"/>
      <c r="K60" s="322"/>
      <c r="L60" s="319"/>
      <c r="M60" s="320">
        <v>1</v>
      </c>
      <c r="N60" s="323">
        <v>100</v>
      </c>
      <c r="P60" s="59"/>
      <c r="W60" s="83"/>
      <c r="X60" s="83"/>
      <c r="Y60" s="83"/>
      <c r="Z60" s="83"/>
      <c r="AA60" s="83"/>
      <c r="AB60" s="60"/>
      <c r="AC60" s="59"/>
    </row>
    <row r="61" spans="1:29" ht="15" customHeight="1" x14ac:dyDescent="0.2">
      <c r="A61" s="317"/>
      <c r="B61" s="307" t="s">
        <v>86</v>
      </c>
      <c r="C61" s="960" t="s">
        <v>282</v>
      </c>
      <c r="D61" s="953"/>
      <c r="E61" s="320">
        <f t="shared" si="8"/>
        <v>290</v>
      </c>
      <c r="F61" s="320">
        <f t="shared" si="9"/>
        <v>200</v>
      </c>
      <c r="G61" s="348"/>
      <c r="H61" s="324"/>
      <c r="I61" s="322"/>
      <c r="J61" s="325"/>
      <c r="K61" s="322"/>
      <c r="L61" s="319"/>
      <c r="M61" s="320">
        <v>2</v>
      </c>
      <c r="N61" s="328">
        <v>100</v>
      </c>
      <c r="P61" s="59"/>
      <c r="W61" s="83"/>
      <c r="X61" s="83"/>
      <c r="Y61" s="83"/>
      <c r="Z61" s="83"/>
      <c r="AA61" s="83"/>
      <c r="AB61" s="60"/>
      <c r="AC61" s="59"/>
    </row>
    <row r="62" spans="1:29" ht="15" customHeight="1" x14ac:dyDescent="0.2">
      <c r="A62" s="317"/>
      <c r="B62" s="307" t="s">
        <v>86</v>
      </c>
      <c r="C62" s="960" t="s">
        <v>283</v>
      </c>
      <c r="D62" s="953"/>
      <c r="E62" s="320">
        <f>SUM(F62*$E$12)</f>
        <v>290</v>
      </c>
      <c r="F62" s="320">
        <f t="shared" si="9"/>
        <v>200</v>
      </c>
      <c r="G62" s="348"/>
      <c r="H62" s="324"/>
      <c r="I62" s="322"/>
      <c r="J62" s="325"/>
      <c r="K62" s="322"/>
      <c r="L62" s="319"/>
      <c r="M62" s="632">
        <v>2</v>
      </c>
      <c r="N62" s="328">
        <v>100</v>
      </c>
      <c r="P62" s="59"/>
      <c r="W62" s="83"/>
      <c r="X62" s="83"/>
      <c r="Y62" s="83"/>
      <c r="Z62" s="83"/>
      <c r="AA62" s="83"/>
      <c r="AB62" s="60"/>
      <c r="AC62" s="59"/>
    </row>
    <row r="63" spans="1:29" ht="15" customHeight="1" x14ac:dyDescent="0.2">
      <c r="A63" s="491" t="s">
        <v>3</v>
      </c>
      <c r="B63" s="548" t="s">
        <v>86</v>
      </c>
      <c r="C63" s="960" t="s">
        <v>284</v>
      </c>
      <c r="D63" s="953"/>
      <c r="E63" s="320">
        <f t="shared" ref="E63:E69" si="10">SUM(F63*$E$12)</f>
        <v>174</v>
      </c>
      <c r="F63" s="320">
        <f t="shared" ref="F63:F69" si="11">SUM(N63*M63)</f>
        <v>120</v>
      </c>
      <c r="G63" s="348"/>
      <c r="H63" s="321"/>
      <c r="I63" s="321"/>
      <c r="J63" s="320"/>
      <c r="K63" s="322"/>
      <c r="L63" s="319"/>
      <c r="M63" s="320">
        <v>1</v>
      </c>
      <c r="N63" s="323">
        <v>120</v>
      </c>
      <c r="P63" s="59"/>
      <c r="W63" s="83"/>
      <c r="X63" s="83"/>
      <c r="Y63" s="83"/>
      <c r="Z63" s="83"/>
      <c r="AA63" s="83"/>
      <c r="AB63" s="60"/>
      <c r="AC63" s="59"/>
    </row>
    <row r="64" spans="1:29" ht="15" customHeight="1" x14ac:dyDescent="0.2">
      <c r="A64" s="491" t="s">
        <v>3</v>
      </c>
      <c r="B64" s="548" t="s">
        <v>86</v>
      </c>
      <c r="C64" s="960" t="s">
        <v>285</v>
      </c>
      <c r="D64" s="953"/>
      <c r="E64" s="320">
        <f t="shared" si="10"/>
        <v>290</v>
      </c>
      <c r="F64" s="320">
        <f t="shared" si="11"/>
        <v>200</v>
      </c>
      <c r="G64" s="348"/>
      <c r="H64" s="321"/>
      <c r="I64" s="321"/>
      <c r="J64" s="320"/>
      <c r="K64" s="322"/>
      <c r="L64" s="319"/>
      <c r="M64" s="320">
        <v>1</v>
      </c>
      <c r="N64" s="323">
        <v>200</v>
      </c>
      <c r="P64" s="59"/>
      <c r="W64" s="83"/>
      <c r="X64" s="83"/>
      <c r="Y64" s="83"/>
      <c r="Z64" s="83"/>
      <c r="AA64" s="83"/>
      <c r="AB64" s="60"/>
      <c r="AC64" s="59"/>
    </row>
    <row r="65" spans="1:29" ht="15" customHeight="1" x14ac:dyDescent="0.2">
      <c r="A65" s="491" t="s">
        <v>3</v>
      </c>
      <c r="B65" s="548" t="s">
        <v>86</v>
      </c>
      <c r="C65" s="960" t="s">
        <v>286</v>
      </c>
      <c r="D65" s="953"/>
      <c r="E65" s="320">
        <f t="shared" si="10"/>
        <v>217.5</v>
      </c>
      <c r="F65" s="320">
        <f t="shared" si="11"/>
        <v>150</v>
      </c>
      <c r="G65" s="348"/>
      <c r="H65" s="321"/>
      <c r="I65" s="321"/>
      <c r="J65" s="320"/>
      <c r="K65" s="322"/>
      <c r="L65" s="319"/>
      <c r="M65" s="320">
        <v>1</v>
      </c>
      <c r="N65" s="323">
        <v>150</v>
      </c>
      <c r="P65" s="59"/>
      <c r="W65" s="83"/>
      <c r="X65" s="83"/>
      <c r="Y65" s="83"/>
      <c r="Z65" s="83"/>
      <c r="AA65" s="83"/>
      <c r="AB65" s="60"/>
      <c r="AC65" s="59"/>
    </row>
    <row r="66" spans="1:29" ht="15" customHeight="1" x14ac:dyDescent="0.2">
      <c r="A66" s="491" t="s">
        <v>3</v>
      </c>
      <c r="B66" s="548" t="s">
        <v>86</v>
      </c>
      <c r="C66" s="960" t="s">
        <v>287</v>
      </c>
      <c r="D66" s="953"/>
      <c r="E66" s="320">
        <f t="shared" si="10"/>
        <v>580</v>
      </c>
      <c r="F66" s="320">
        <f t="shared" si="11"/>
        <v>400</v>
      </c>
      <c r="G66" s="348"/>
      <c r="H66" s="321"/>
      <c r="I66" s="321"/>
      <c r="J66" s="320"/>
      <c r="K66" s="322"/>
      <c r="L66" s="319"/>
      <c r="M66" s="320">
        <v>2</v>
      </c>
      <c r="N66" s="323">
        <v>200</v>
      </c>
      <c r="P66" s="59"/>
      <c r="W66" s="74"/>
      <c r="X66" s="74"/>
      <c r="Y66" s="74"/>
      <c r="Z66" s="63"/>
      <c r="AA66" s="74"/>
      <c r="AB66" s="74"/>
      <c r="AC66" s="59"/>
    </row>
    <row r="67" spans="1:29" ht="15" customHeight="1" x14ac:dyDescent="0.2">
      <c r="A67" s="491"/>
      <c r="B67" s="548" t="s">
        <v>86</v>
      </c>
      <c r="C67" s="960" t="s">
        <v>288</v>
      </c>
      <c r="D67" s="953"/>
      <c r="E67" s="320">
        <f t="shared" si="10"/>
        <v>290</v>
      </c>
      <c r="F67" s="320">
        <f t="shared" si="11"/>
        <v>200</v>
      </c>
      <c r="G67" s="348"/>
      <c r="H67" s="321"/>
      <c r="I67" s="321"/>
      <c r="J67" s="320"/>
      <c r="K67" s="322"/>
      <c r="L67" s="319"/>
      <c r="M67" s="320">
        <v>1</v>
      </c>
      <c r="N67" s="323">
        <v>200</v>
      </c>
      <c r="P67" s="59"/>
      <c r="W67" s="74"/>
      <c r="X67" s="74"/>
      <c r="Y67" s="74"/>
      <c r="Z67" s="63"/>
      <c r="AA67" s="74"/>
      <c r="AB67" s="74"/>
      <c r="AC67" s="59"/>
    </row>
    <row r="68" spans="1:29" ht="15" customHeight="1" x14ac:dyDescent="0.2">
      <c r="A68" s="491"/>
      <c r="B68" s="548" t="s">
        <v>86</v>
      </c>
      <c r="C68" s="960" t="s">
        <v>456</v>
      </c>
      <c r="D68" s="953"/>
      <c r="E68" s="320">
        <f t="shared" si="10"/>
        <v>290</v>
      </c>
      <c r="F68" s="320">
        <f t="shared" si="11"/>
        <v>200</v>
      </c>
      <c r="G68" s="348"/>
      <c r="H68" s="321"/>
      <c r="I68" s="321"/>
      <c r="J68" s="320"/>
      <c r="K68" s="322"/>
      <c r="L68" s="319"/>
      <c r="M68" s="320">
        <v>1</v>
      </c>
      <c r="N68" s="323">
        <v>200</v>
      </c>
      <c r="P68" s="59"/>
      <c r="W68" s="74"/>
      <c r="X68" s="74"/>
      <c r="Y68" s="74"/>
      <c r="Z68" s="63"/>
      <c r="AA68" s="74"/>
      <c r="AB68" s="74"/>
      <c r="AC68" s="59"/>
    </row>
    <row r="69" spans="1:29" ht="15" customHeight="1" x14ac:dyDescent="0.2">
      <c r="A69" s="491"/>
      <c r="B69" s="548" t="s">
        <v>86</v>
      </c>
      <c r="C69" s="960" t="s">
        <v>504</v>
      </c>
      <c r="D69" s="953"/>
      <c r="E69" s="320">
        <f t="shared" si="10"/>
        <v>116</v>
      </c>
      <c r="F69" s="320">
        <f t="shared" si="11"/>
        <v>80</v>
      </c>
      <c r="G69" s="348"/>
      <c r="H69" s="321"/>
      <c r="I69" s="321"/>
      <c r="J69" s="320"/>
      <c r="K69" s="322"/>
      <c r="L69" s="319"/>
      <c r="M69" s="632">
        <v>1</v>
      </c>
      <c r="N69" s="633">
        <v>80</v>
      </c>
      <c r="P69" s="59"/>
      <c r="W69" s="74"/>
      <c r="X69" s="74"/>
      <c r="Y69" s="74"/>
      <c r="Z69" s="63"/>
      <c r="AA69" s="74"/>
      <c r="AB69" s="74"/>
      <c r="AC69" s="59"/>
    </row>
    <row r="70" spans="1:29" ht="15" customHeight="1" x14ac:dyDescent="0.25">
      <c r="A70" s="418"/>
      <c r="B70" s="308"/>
      <c r="C70" s="938" t="s">
        <v>305</v>
      </c>
      <c r="D70" s="939"/>
      <c r="E70" s="320">
        <f>SUM(E56:E69)</f>
        <v>4277.5</v>
      </c>
      <c r="F70" s="320">
        <f>SUM(F56:F69)</f>
        <v>2950</v>
      </c>
      <c r="G70" s="320"/>
      <c r="H70" s="320"/>
      <c r="I70" s="320"/>
      <c r="J70" s="320"/>
      <c r="K70" s="320"/>
      <c r="L70" s="320"/>
      <c r="M70" s="320"/>
      <c r="N70" s="331"/>
      <c r="P70" s="59"/>
      <c r="Q70" s="63"/>
      <c r="R70" s="63"/>
      <c r="W70" s="60"/>
      <c r="X70" s="60"/>
      <c r="Y70" s="60"/>
      <c r="Z70" s="60"/>
      <c r="AA70" s="60"/>
      <c r="AB70" s="60"/>
      <c r="AC70" s="59"/>
    </row>
    <row r="71" spans="1:29" ht="15" customHeight="1" thickBot="1" x14ac:dyDescent="0.3">
      <c r="A71" s="333"/>
      <c r="B71" s="332"/>
      <c r="C71" s="916"/>
      <c r="D71" s="917"/>
      <c r="E71" s="917"/>
      <c r="F71" s="917"/>
      <c r="G71" s="918"/>
      <c r="H71" s="334"/>
      <c r="I71" s="334"/>
      <c r="J71" s="334"/>
      <c r="K71" s="334"/>
      <c r="L71" s="334"/>
      <c r="M71" s="334"/>
      <c r="N71" s="335"/>
      <c r="P71" s="59"/>
      <c r="Q71" s="63"/>
      <c r="R71" s="63"/>
      <c r="W71" s="60"/>
      <c r="X71" s="60"/>
      <c r="Y71" s="60"/>
      <c r="Z71" s="60"/>
      <c r="AA71" s="60"/>
      <c r="AB71" s="60"/>
      <c r="AC71" s="59"/>
    </row>
    <row r="72" spans="1:29" ht="15" customHeight="1" x14ac:dyDescent="0.25">
      <c r="A72" s="333"/>
      <c r="B72" s="332"/>
      <c r="C72" s="919" t="s">
        <v>18</v>
      </c>
      <c r="D72" s="920"/>
      <c r="E72" s="581">
        <f>SUM(E46+E70)</f>
        <v>6939.7</v>
      </c>
      <c r="F72" s="581">
        <f>SUM(F46+F70)</f>
        <v>4786</v>
      </c>
      <c r="G72" s="581">
        <f>SUM(G46+G70)</f>
        <v>25</v>
      </c>
      <c r="H72" s="334"/>
      <c r="I72" s="334"/>
      <c r="J72" s="334"/>
      <c r="K72" s="334"/>
      <c r="L72" s="334"/>
      <c r="M72" s="334"/>
      <c r="N72" s="335"/>
      <c r="P72" s="59"/>
      <c r="Q72" s="63"/>
      <c r="R72" s="63"/>
      <c r="W72" s="60"/>
      <c r="X72" s="60"/>
      <c r="Y72" s="60"/>
      <c r="Z72" s="60"/>
      <c r="AA72" s="60"/>
      <c r="AB72" s="60"/>
      <c r="AC72" s="59"/>
    </row>
    <row r="73" spans="1:29" ht="15" customHeight="1" thickBot="1" x14ac:dyDescent="0.3">
      <c r="A73" s="333"/>
      <c r="B73" s="332"/>
      <c r="C73" s="921" t="s">
        <v>112</v>
      </c>
      <c r="D73" s="922"/>
      <c r="E73" s="583">
        <f>SUM(E46+E48+E70)</f>
        <v>7545.7999999999993</v>
      </c>
      <c r="F73" s="583">
        <f>SUM(F46+F48+F70)</f>
        <v>5204</v>
      </c>
      <c r="G73" s="583">
        <f>SUM(G46+G48+G70)</f>
        <v>31</v>
      </c>
      <c r="H73" s="334"/>
      <c r="I73" s="334"/>
      <c r="J73" s="334"/>
      <c r="K73" s="334"/>
      <c r="L73" s="334"/>
      <c r="M73" s="334"/>
      <c r="N73" s="335"/>
      <c r="P73" s="59"/>
      <c r="Q73" s="63"/>
      <c r="R73" s="63"/>
      <c r="S73" s="63"/>
      <c r="T73" s="62"/>
      <c r="U73" s="61"/>
      <c r="V73" s="60"/>
      <c r="W73" s="60"/>
      <c r="X73" s="60"/>
      <c r="Y73" s="60"/>
      <c r="Z73" s="60"/>
      <c r="AA73" s="60"/>
      <c r="AB73" s="60"/>
      <c r="AC73" s="59"/>
    </row>
    <row r="74" spans="1:29" ht="15" customHeight="1" x14ac:dyDescent="0.25">
      <c r="A74" s="333"/>
      <c r="B74" s="332"/>
      <c r="C74" s="584"/>
      <c r="D74" s="585"/>
      <c r="E74" s="582"/>
      <c r="F74" s="582"/>
      <c r="G74" s="582"/>
      <c r="H74" s="334"/>
      <c r="I74" s="334"/>
      <c r="J74" s="334"/>
      <c r="K74" s="334"/>
      <c r="L74" s="334"/>
      <c r="M74" s="334"/>
      <c r="N74" s="335"/>
      <c r="P74" s="59"/>
      <c r="Q74" s="63"/>
      <c r="R74" s="63"/>
      <c r="S74" s="63"/>
      <c r="T74" s="62"/>
      <c r="U74" s="61"/>
      <c r="V74" s="60"/>
      <c r="W74" s="60"/>
      <c r="X74" s="60"/>
      <c r="Y74" s="60"/>
      <c r="Z74" s="60"/>
      <c r="AA74" s="60"/>
      <c r="AB74" s="60"/>
      <c r="AC74" s="59"/>
    </row>
    <row r="75" spans="1:29" ht="15" customHeight="1" x14ac:dyDescent="0.2">
      <c r="A75" s="926" t="s">
        <v>20</v>
      </c>
      <c r="B75" s="927"/>
      <c r="C75" s="927"/>
      <c r="D75" s="927"/>
      <c r="E75" s="927"/>
      <c r="F75" s="927"/>
      <c r="G75" s="927"/>
      <c r="H75" s="927"/>
      <c r="I75" s="927"/>
      <c r="J75" s="927"/>
      <c r="K75" s="927"/>
      <c r="L75" s="927"/>
      <c r="M75" s="927"/>
      <c r="N75" s="928"/>
    </row>
    <row r="76" spans="1:29" ht="15" customHeight="1" x14ac:dyDescent="0.2">
      <c r="A76" s="929"/>
      <c r="B76" s="930"/>
      <c r="C76" s="930"/>
      <c r="D76" s="930"/>
      <c r="E76" s="930"/>
      <c r="F76" s="930"/>
      <c r="G76" s="930"/>
      <c r="H76" s="930"/>
      <c r="I76" s="930"/>
      <c r="J76" s="930"/>
      <c r="K76" s="930"/>
      <c r="L76" s="930"/>
      <c r="M76" s="930"/>
      <c r="N76" s="931"/>
    </row>
    <row r="77" spans="1:29" ht="15" customHeight="1" x14ac:dyDescent="0.2">
      <c r="A77" s="932" t="s">
        <v>269</v>
      </c>
      <c r="B77" s="933"/>
      <c r="C77" s="933"/>
      <c r="D77" s="933"/>
      <c r="E77" s="933"/>
      <c r="F77" s="933"/>
      <c r="G77" s="933"/>
      <c r="H77" s="933"/>
      <c r="I77" s="933"/>
      <c r="J77" s="933"/>
      <c r="K77" s="933"/>
      <c r="L77" s="933"/>
      <c r="M77" s="933"/>
      <c r="N77" s="934"/>
    </row>
    <row r="78" spans="1:29" ht="15" customHeight="1" x14ac:dyDescent="0.2">
      <c r="A78" s="932" t="s">
        <v>270</v>
      </c>
      <c r="B78" s="933"/>
      <c r="C78" s="933"/>
      <c r="D78" s="933"/>
      <c r="E78" s="933"/>
      <c r="F78" s="933"/>
      <c r="G78" s="933"/>
      <c r="H78" s="933"/>
      <c r="I78" s="933"/>
      <c r="J78" s="933"/>
      <c r="K78" s="933"/>
      <c r="L78" s="933"/>
      <c r="M78" s="933"/>
      <c r="N78" s="934"/>
    </row>
    <row r="79" spans="1:29" ht="15" customHeight="1" x14ac:dyDescent="0.2">
      <c r="A79" s="932" t="s">
        <v>271</v>
      </c>
      <c r="B79" s="933"/>
      <c r="C79" s="933"/>
      <c r="D79" s="933"/>
      <c r="E79" s="933"/>
      <c r="F79" s="933"/>
      <c r="G79" s="933"/>
      <c r="H79" s="933"/>
      <c r="I79" s="933"/>
      <c r="J79" s="933"/>
      <c r="K79" s="933"/>
      <c r="L79" s="933"/>
      <c r="M79" s="933"/>
      <c r="N79" s="934"/>
    </row>
    <row r="80" spans="1:29" ht="15" customHeight="1" x14ac:dyDescent="0.2">
      <c r="A80" s="932" t="s">
        <v>272</v>
      </c>
      <c r="B80" s="933"/>
      <c r="C80" s="933"/>
      <c r="D80" s="933"/>
      <c r="E80" s="933"/>
      <c r="F80" s="933"/>
      <c r="G80" s="933"/>
      <c r="H80" s="933"/>
      <c r="I80" s="933"/>
      <c r="J80" s="933"/>
      <c r="K80" s="933"/>
      <c r="L80" s="933"/>
      <c r="M80" s="933"/>
      <c r="N80" s="934"/>
    </row>
    <row r="81" spans="1:14" ht="15" customHeight="1" x14ac:dyDescent="0.2">
      <c r="A81" s="932" t="s">
        <v>273</v>
      </c>
      <c r="B81" s="933"/>
      <c r="C81" s="933"/>
      <c r="D81" s="933"/>
      <c r="E81" s="933"/>
      <c r="F81" s="933"/>
      <c r="G81" s="933"/>
      <c r="H81" s="933"/>
      <c r="I81" s="933"/>
      <c r="J81" s="933"/>
      <c r="K81" s="933"/>
      <c r="L81" s="933"/>
      <c r="M81" s="933"/>
      <c r="N81" s="934"/>
    </row>
    <row r="82" spans="1:14" ht="15" customHeight="1" x14ac:dyDescent="0.2">
      <c r="A82" s="935" t="s">
        <v>274</v>
      </c>
      <c r="B82" s="936"/>
      <c r="C82" s="936"/>
      <c r="D82" s="936"/>
      <c r="E82" s="936"/>
      <c r="F82" s="936"/>
      <c r="G82" s="936"/>
      <c r="H82" s="936"/>
      <c r="I82" s="936"/>
      <c r="J82" s="936"/>
      <c r="K82" s="936"/>
      <c r="L82" s="936"/>
      <c r="M82" s="936"/>
      <c r="N82" s="937"/>
    </row>
    <row r="83" spans="1:14" ht="15" customHeight="1" thickBot="1" x14ac:dyDescent="0.25">
      <c r="A83" s="913" t="s">
        <v>457</v>
      </c>
      <c r="B83" s="914"/>
      <c r="C83" s="914"/>
      <c r="D83" s="914"/>
      <c r="E83" s="914"/>
      <c r="F83" s="914"/>
      <c r="G83" s="914"/>
      <c r="H83" s="914"/>
      <c r="I83" s="914"/>
      <c r="J83" s="914"/>
      <c r="K83" s="914"/>
      <c r="L83" s="914"/>
      <c r="M83" s="914"/>
      <c r="N83" s="915"/>
    </row>
  </sheetData>
  <mergeCells count="77">
    <mergeCell ref="C69:D69"/>
    <mergeCell ref="A35:D35"/>
    <mergeCell ref="C67:D67"/>
    <mergeCell ref="C68:D68"/>
    <mergeCell ref="C61:D61"/>
    <mergeCell ref="C66:D66"/>
    <mergeCell ref="C63:D63"/>
    <mergeCell ref="C64:D64"/>
    <mergeCell ref="C65:D65"/>
    <mergeCell ref="C62:D62"/>
    <mergeCell ref="C56:D56"/>
    <mergeCell ref="C57:D57"/>
    <mergeCell ref="C58:D58"/>
    <mergeCell ref="C59:D59"/>
    <mergeCell ref="C60:D60"/>
    <mergeCell ref="A52:D52"/>
    <mergeCell ref="A83:N83"/>
    <mergeCell ref="C70:D70"/>
    <mergeCell ref="C72:D72"/>
    <mergeCell ref="C73:D73"/>
    <mergeCell ref="A75:N76"/>
    <mergeCell ref="A77:N77"/>
    <mergeCell ref="A78:N78"/>
    <mergeCell ref="A79:N79"/>
    <mergeCell ref="A80:N80"/>
    <mergeCell ref="A81:N81"/>
    <mergeCell ref="A82:N82"/>
    <mergeCell ref="C71:G71"/>
    <mergeCell ref="A24:D24"/>
    <mergeCell ref="A25:D25"/>
    <mergeCell ref="A44:D44"/>
    <mergeCell ref="A47:D47"/>
    <mergeCell ref="A26:D26"/>
    <mergeCell ref="A36:D36"/>
    <mergeCell ref="A48:D48"/>
    <mergeCell ref="A49:D49"/>
    <mergeCell ref="A50:D50"/>
    <mergeCell ref="A51:D51"/>
    <mergeCell ref="A27:D27"/>
    <mergeCell ref="A28:D28"/>
    <mergeCell ref="A31:D31"/>
    <mergeCell ref="A32:D32"/>
    <mergeCell ref="A39:D39"/>
    <mergeCell ref="A40:D40"/>
    <mergeCell ref="A41:D41"/>
    <mergeCell ref="A42:D42"/>
    <mergeCell ref="A43:D43"/>
    <mergeCell ref="A37:D37"/>
    <mergeCell ref="H45:N45"/>
    <mergeCell ref="A46:D46"/>
    <mergeCell ref="A14:D14"/>
    <mergeCell ref="A18:D18"/>
    <mergeCell ref="A19:D19"/>
    <mergeCell ref="A20:D20"/>
    <mergeCell ref="A21:D21"/>
    <mergeCell ref="A22:D22"/>
    <mergeCell ref="A30:D30"/>
    <mergeCell ref="A17:D17"/>
    <mergeCell ref="A15:D15"/>
    <mergeCell ref="A29:D29"/>
    <mergeCell ref="A33:D33"/>
    <mergeCell ref="A34:D34"/>
    <mergeCell ref="A38:D38"/>
    <mergeCell ref="A23:D23"/>
    <mergeCell ref="A16:D16"/>
    <mergeCell ref="A13:D13"/>
    <mergeCell ref="K1:N1"/>
    <mergeCell ref="A2:C2"/>
    <mergeCell ref="K2:N2"/>
    <mergeCell ref="A3:C3"/>
    <mergeCell ref="K3:N3"/>
    <mergeCell ref="A4:C4"/>
    <mergeCell ref="A5:C5"/>
    <mergeCell ref="A6:C6"/>
    <mergeCell ref="A7:C7"/>
    <mergeCell ref="H7:N7"/>
    <mergeCell ref="C12:D12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627D1-A3A8-495B-899F-B3E453F92248}">
  <sheetPr codeName="Sheet14">
    <tabColor theme="9" tint="0.59999389629810485"/>
  </sheetPr>
  <dimension ref="A1:AC55"/>
  <sheetViews>
    <sheetView showGridLines="0" view="pageLayout" topLeftCell="E7" zoomScale="80" zoomScaleNormal="90" zoomScalePageLayoutView="80" workbookViewId="0">
      <selection activeCell="K12" sqref="K12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434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434"/>
      <c r="G1" s="434"/>
      <c r="I1" s="221"/>
      <c r="J1" s="220"/>
      <c r="K1" s="973"/>
      <c r="L1" s="973"/>
      <c r="M1" s="973"/>
      <c r="N1" s="973"/>
    </row>
    <row r="2" spans="1:24" ht="14.25" customHeight="1" x14ac:dyDescent="0.25">
      <c r="A2" s="974" t="s">
        <v>91</v>
      </c>
      <c r="B2" s="974"/>
      <c r="C2" s="974"/>
      <c r="D2" s="458" t="s">
        <v>122</v>
      </c>
      <c r="E2" s="459"/>
      <c r="F2" s="459"/>
      <c r="G2" s="206"/>
      <c r="H2" s="214"/>
      <c r="I2" s="215"/>
      <c r="J2" s="214"/>
      <c r="K2" s="975" t="s">
        <v>102</v>
      </c>
      <c r="L2" s="975"/>
      <c r="M2" s="975"/>
      <c r="N2" s="975"/>
    </row>
    <row r="3" spans="1:24" ht="17.25" customHeight="1" x14ac:dyDescent="0.25">
      <c r="A3" s="1085" t="s">
        <v>90</v>
      </c>
      <c r="B3" s="1086"/>
      <c r="C3" s="1086"/>
      <c r="D3" s="661"/>
      <c r="E3" s="380"/>
      <c r="F3" s="380"/>
      <c r="G3" s="395"/>
      <c r="H3" s="396"/>
      <c r="I3" s="219"/>
      <c r="J3" s="214"/>
      <c r="K3" s="978">
        <v>43889</v>
      </c>
      <c r="L3" s="979"/>
      <c r="M3" s="979"/>
      <c r="N3" s="979"/>
    </row>
    <row r="4" spans="1:24" ht="14.25" customHeight="1" x14ac:dyDescent="0.25">
      <c r="A4" s="976" t="s">
        <v>92</v>
      </c>
      <c r="B4" s="976"/>
      <c r="C4" s="976"/>
      <c r="D4" s="381"/>
      <c r="E4" s="382"/>
      <c r="F4" s="382"/>
      <c r="G4" s="397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6" t="s">
        <v>93</v>
      </c>
      <c r="B5" s="976"/>
      <c r="C5" s="976"/>
      <c r="D5" s="383"/>
      <c r="E5" s="382"/>
      <c r="F5" s="382"/>
      <c r="G5" s="397"/>
      <c r="H5" s="214"/>
      <c r="I5" s="214"/>
      <c r="J5" s="214"/>
      <c r="K5" s="215"/>
      <c r="L5" s="214"/>
      <c r="M5" s="351"/>
      <c r="N5" s="352"/>
    </row>
    <row r="6" spans="1:24" ht="14.25" customHeight="1" x14ac:dyDescent="0.25">
      <c r="A6" s="976" t="s">
        <v>95</v>
      </c>
      <c r="B6" s="977"/>
      <c r="C6" s="977"/>
      <c r="D6" s="417"/>
      <c r="E6" s="384"/>
      <c r="F6" s="384"/>
      <c r="G6" s="395"/>
      <c r="H6" s="420"/>
      <c r="I6" s="420"/>
      <c r="J6" s="420"/>
      <c r="K6" s="420"/>
      <c r="L6" s="420"/>
      <c r="M6" s="420"/>
      <c r="N6" s="420"/>
    </row>
    <row r="7" spans="1:24" ht="14.25" customHeight="1" x14ac:dyDescent="0.25">
      <c r="A7" s="976" t="s">
        <v>94</v>
      </c>
      <c r="B7" s="976"/>
      <c r="C7" s="976"/>
      <c r="D7" s="466" t="s">
        <v>121</v>
      </c>
      <c r="E7" s="466"/>
      <c r="F7" s="466"/>
      <c r="G7" s="214"/>
      <c r="H7" s="980"/>
      <c r="I7" s="981"/>
      <c r="J7" s="981"/>
      <c r="K7" s="981"/>
      <c r="L7" s="981"/>
      <c r="M7" s="981"/>
      <c r="N7" s="981"/>
    </row>
    <row r="8" spans="1:24" ht="14.25" customHeight="1" x14ac:dyDescent="0.25">
      <c r="A8" s="422"/>
      <c r="B8" s="422"/>
      <c r="C8" s="422"/>
      <c r="D8" s="214"/>
      <c r="E8" s="214"/>
      <c r="F8" s="214"/>
      <c r="G8" s="214"/>
      <c r="H8" s="420"/>
      <c r="I8" s="421"/>
      <c r="J8" s="421"/>
      <c r="K8" s="421"/>
      <c r="L8" s="421"/>
      <c r="M8" s="421"/>
      <c r="N8" s="421"/>
    </row>
    <row r="9" spans="1:24" ht="14.25" customHeight="1" x14ac:dyDescent="0.25">
      <c r="A9" s="422"/>
      <c r="B9" s="422"/>
      <c r="C9" s="422"/>
      <c r="D9" s="214"/>
      <c r="E9" s="214"/>
      <c r="F9" s="214"/>
      <c r="G9" s="214"/>
      <c r="H9" s="420"/>
      <c r="I9" s="421"/>
      <c r="J9" s="421"/>
      <c r="K9" s="421"/>
      <c r="L9" s="421"/>
      <c r="M9" s="421"/>
      <c r="N9" s="421"/>
    </row>
    <row r="10" spans="1:24" ht="14.25" customHeight="1" thickBot="1" x14ac:dyDescent="0.25">
      <c r="G10" s="203"/>
      <c r="H10" s="373">
        <v>240</v>
      </c>
      <c r="I10" s="373">
        <v>180</v>
      </c>
      <c r="J10" s="300">
        <v>120</v>
      </c>
      <c r="K10" s="300">
        <v>81</v>
      </c>
      <c r="L10" s="300">
        <v>64</v>
      </c>
      <c r="M10" s="300">
        <v>32</v>
      </c>
      <c r="N10" s="300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492"/>
      <c r="I11" s="492"/>
      <c r="J11" s="492"/>
      <c r="K11" s="492"/>
      <c r="L11" s="492"/>
      <c r="M11" s="492"/>
      <c r="N11" s="420"/>
      <c r="R11" s="425"/>
      <c r="S11" s="425"/>
      <c r="T11" s="425"/>
      <c r="U11" s="425"/>
      <c r="V11" s="425"/>
      <c r="W11" s="425"/>
      <c r="X11" s="425"/>
    </row>
    <row r="12" spans="1:24" ht="52.5" customHeight="1" thickBot="1" x14ac:dyDescent="0.3">
      <c r="A12" s="200"/>
      <c r="B12" s="199"/>
      <c r="C12" s="982"/>
      <c r="D12" s="879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531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70" t="s">
        <v>64</v>
      </c>
      <c r="B13" s="971"/>
      <c r="C13" s="971"/>
      <c r="D13" s="972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ht="15" customHeight="1" x14ac:dyDescent="0.2">
      <c r="A14" s="964" t="s">
        <v>105</v>
      </c>
      <c r="B14" s="965"/>
      <c r="C14" s="965"/>
      <c r="D14" s="966"/>
      <c r="E14" s="303"/>
      <c r="F14" s="304">
        <f t="shared" ref="F14:F21" si="0">SUM(H14*$H$10)+(I14*$I$10)+(J14*$J$10)+(K14*$K$10)+(L14*$L$10)+(M14*$M$10)+(N14*$N$10)</f>
        <v>120</v>
      </c>
      <c r="G14" s="305">
        <f t="shared" ref="G14:G19" si="1">SUM(H14:N14)</f>
        <v>1</v>
      </c>
      <c r="H14" s="419"/>
      <c r="I14" s="307"/>
      <c r="J14" s="831">
        <v>1</v>
      </c>
      <c r="K14" s="307"/>
      <c r="L14" s="308"/>
      <c r="M14" s="308"/>
      <c r="N14" s="309"/>
      <c r="P14" s="63"/>
      <c r="Q14" s="160"/>
      <c r="R14" s="162"/>
      <c r="S14" s="160"/>
      <c r="T14" s="160"/>
      <c r="U14" s="160"/>
      <c r="V14" s="161"/>
      <c r="W14" s="160"/>
    </row>
    <row r="15" spans="1:24" s="508" customFormat="1" ht="15" customHeight="1" x14ac:dyDescent="0.2">
      <c r="A15" s="967" t="s">
        <v>264</v>
      </c>
      <c r="B15" s="968"/>
      <c r="C15" s="968"/>
      <c r="D15" s="969"/>
      <c r="E15" s="513"/>
      <c r="F15" s="502">
        <f t="shared" si="0"/>
        <v>81</v>
      </c>
      <c r="G15" s="503">
        <f t="shared" si="1"/>
        <v>1</v>
      </c>
      <c r="H15" s="504"/>
      <c r="I15" s="505"/>
      <c r="J15" s="505"/>
      <c r="K15" s="505">
        <v>1</v>
      </c>
      <c r="L15" s="506"/>
      <c r="M15" s="506"/>
      <c r="N15" s="507"/>
      <c r="P15" s="509"/>
      <c r="Q15" s="510"/>
      <c r="R15" s="511"/>
      <c r="S15" s="510"/>
      <c r="T15" s="510"/>
      <c r="U15" s="510"/>
      <c r="V15" s="512"/>
      <c r="W15" s="510"/>
    </row>
    <row r="16" spans="1:24" s="508" customFormat="1" ht="15" customHeight="1" x14ac:dyDescent="0.2">
      <c r="A16" s="967" t="s">
        <v>264</v>
      </c>
      <c r="B16" s="968"/>
      <c r="C16" s="968"/>
      <c r="D16" s="969"/>
      <c r="E16" s="501"/>
      <c r="F16" s="502">
        <f t="shared" si="0"/>
        <v>81</v>
      </c>
      <c r="G16" s="503">
        <f t="shared" si="1"/>
        <v>1</v>
      </c>
      <c r="H16" s="504"/>
      <c r="I16" s="505"/>
      <c r="J16" s="505"/>
      <c r="K16" s="505">
        <v>1</v>
      </c>
      <c r="L16" s="506"/>
      <c r="M16" s="506"/>
      <c r="N16" s="507"/>
      <c r="P16" s="509"/>
      <c r="Q16" s="510"/>
      <c r="R16" s="511"/>
      <c r="S16" s="510"/>
      <c r="T16" s="510"/>
      <c r="U16" s="510"/>
      <c r="V16" s="512"/>
      <c r="W16" s="510"/>
    </row>
    <row r="17" spans="1:23" s="522" customFormat="1" ht="15" customHeight="1" x14ac:dyDescent="0.2">
      <c r="A17" s="984" t="s">
        <v>265</v>
      </c>
      <c r="B17" s="985"/>
      <c r="C17" s="985"/>
      <c r="D17" s="986"/>
      <c r="E17" s="514"/>
      <c r="F17" s="515">
        <f t="shared" si="0"/>
        <v>81</v>
      </c>
      <c r="G17" s="516">
        <f t="shared" si="1"/>
        <v>1</v>
      </c>
      <c r="H17" s="529"/>
      <c r="I17" s="519"/>
      <c r="J17" s="519"/>
      <c r="K17" s="519">
        <v>1</v>
      </c>
      <c r="L17" s="530"/>
      <c r="M17" s="530"/>
      <c r="N17" s="531"/>
      <c r="P17" s="523"/>
      <c r="Q17" s="524"/>
      <c r="R17" s="525"/>
      <c r="S17" s="524"/>
      <c r="T17" s="524"/>
      <c r="U17" s="524"/>
      <c r="V17" s="526"/>
      <c r="W17" s="524"/>
    </row>
    <row r="18" spans="1:23" s="522" customFormat="1" ht="15" customHeight="1" x14ac:dyDescent="0.2">
      <c r="A18" s="990" t="s">
        <v>265</v>
      </c>
      <c r="B18" s="991"/>
      <c r="C18" s="991"/>
      <c r="D18" s="992"/>
      <c r="E18" s="514"/>
      <c r="F18" s="515">
        <f t="shared" si="0"/>
        <v>81</v>
      </c>
      <c r="G18" s="516">
        <f t="shared" si="1"/>
        <v>1</v>
      </c>
      <c r="H18" s="529"/>
      <c r="I18" s="519"/>
      <c r="J18" s="519"/>
      <c r="K18" s="519">
        <v>1</v>
      </c>
      <c r="L18" s="530"/>
      <c r="M18" s="530"/>
      <c r="N18" s="531"/>
      <c r="P18" s="523"/>
      <c r="Q18" s="524"/>
      <c r="R18" s="525"/>
      <c r="S18" s="524"/>
      <c r="T18" s="524"/>
      <c r="U18" s="524"/>
      <c r="V18" s="526"/>
      <c r="W18" s="524"/>
    </row>
    <row r="19" spans="1:23" s="522" customFormat="1" ht="15" customHeight="1" x14ac:dyDescent="0.2">
      <c r="A19" s="990" t="s">
        <v>265</v>
      </c>
      <c r="B19" s="991"/>
      <c r="C19" s="991"/>
      <c r="D19" s="992"/>
      <c r="E19" s="514"/>
      <c r="F19" s="515">
        <f t="shared" si="0"/>
        <v>81</v>
      </c>
      <c r="G19" s="516">
        <f t="shared" si="1"/>
        <v>1</v>
      </c>
      <c r="H19" s="529"/>
      <c r="I19" s="519"/>
      <c r="J19" s="519"/>
      <c r="K19" s="519">
        <v>1</v>
      </c>
      <c r="L19" s="530"/>
      <c r="M19" s="530"/>
      <c r="N19" s="531"/>
      <c r="P19" s="523"/>
      <c r="Q19" s="524"/>
      <c r="R19" s="525"/>
      <c r="S19" s="524"/>
      <c r="T19" s="524"/>
      <c r="U19" s="524"/>
      <c r="V19" s="526"/>
      <c r="W19" s="524"/>
    </row>
    <row r="20" spans="1:23" ht="15" customHeight="1" x14ac:dyDescent="0.2">
      <c r="A20" s="990" t="s">
        <v>336</v>
      </c>
      <c r="B20" s="991"/>
      <c r="C20" s="991"/>
      <c r="D20" s="992"/>
      <c r="E20" s="514"/>
      <c r="F20" s="515">
        <f t="shared" si="0"/>
        <v>32</v>
      </c>
      <c r="G20" s="516">
        <f>SUM(H20:N20)</f>
        <v>1</v>
      </c>
      <c r="H20" s="529"/>
      <c r="I20" s="519"/>
      <c r="J20" s="519"/>
      <c r="K20" s="519"/>
      <c r="L20" s="530"/>
      <c r="M20" s="530">
        <v>1</v>
      </c>
      <c r="N20" s="531"/>
      <c r="P20" s="63"/>
      <c r="Q20" s="160"/>
      <c r="R20" s="162"/>
      <c r="S20" s="160"/>
      <c r="T20" s="160"/>
      <c r="U20" s="160"/>
      <c r="V20" s="161"/>
      <c r="W20" s="160"/>
    </row>
    <row r="21" spans="1:23" ht="15" customHeight="1" x14ac:dyDescent="0.2">
      <c r="A21" s="990" t="s">
        <v>336</v>
      </c>
      <c r="B21" s="991"/>
      <c r="C21" s="991"/>
      <c r="D21" s="992"/>
      <c r="E21" s="514"/>
      <c r="F21" s="515">
        <f t="shared" si="0"/>
        <v>0</v>
      </c>
      <c r="G21" s="516">
        <f>SUM(H21:N21)</f>
        <v>0</v>
      </c>
      <c r="H21" s="529"/>
      <c r="I21" s="519"/>
      <c r="J21" s="519"/>
      <c r="K21" s="519"/>
      <c r="L21" s="530"/>
      <c r="M21" s="530">
        <v>0</v>
      </c>
      <c r="N21" s="531"/>
      <c r="P21" s="63"/>
      <c r="Q21" s="160"/>
      <c r="R21" s="162"/>
      <c r="S21" s="160"/>
      <c r="T21" s="160"/>
      <c r="U21" s="160"/>
      <c r="V21" s="161"/>
      <c r="W21" s="160"/>
    </row>
    <row r="22" spans="1:23" ht="15" customHeight="1" x14ac:dyDescent="0.2">
      <c r="A22" s="555"/>
      <c r="B22" s="556"/>
      <c r="C22" s="556"/>
      <c r="D22" s="557"/>
      <c r="E22" s="302"/>
      <c r="F22" s="304"/>
      <c r="G22" s="305"/>
      <c r="H22" s="311"/>
      <c r="I22" s="566"/>
      <c r="J22" s="307"/>
      <c r="K22" s="566"/>
      <c r="L22" s="558"/>
      <c r="M22" s="558"/>
      <c r="N22" s="314"/>
      <c r="P22" s="63"/>
      <c r="Q22" s="160"/>
      <c r="R22" s="162"/>
      <c r="S22" s="160"/>
      <c r="T22" s="160"/>
      <c r="U22" s="160"/>
      <c r="V22" s="161"/>
      <c r="W22" s="160"/>
    </row>
    <row r="23" spans="1:23" ht="15" customHeight="1" x14ac:dyDescent="0.2">
      <c r="A23" s="940"/>
      <c r="B23" s="941"/>
      <c r="C23" s="941"/>
      <c r="D23" s="942"/>
      <c r="E23" s="302"/>
      <c r="F23" s="304"/>
      <c r="G23" s="305"/>
      <c r="H23" s="311"/>
      <c r="I23" s="312"/>
      <c r="J23" s="307"/>
      <c r="K23" s="312"/>
      <c r="L23" s="423"/>
      <c r="M23" s="423"/>
      <c r="N23" s="314"/>
      <c r="P23" s="63"/>
      <c r="Q23" s="160"/>
      <c r="R23" s="162"/>
      <c r="S23" s="160"/>
      <c r="T23" s="160"/>
      <c r="U23" s="160"/>
      <c r="V23" s="161"/>
      <c r="W23" s="160"/>
    </row>
    <row r="24" spans="1:23" ht="15" customHeight="1" x14ac:dyDescent="0.25">
      <c r="A24" s="428" t="s">
        <v>113</v>
      </c>
      <c r="B24" s="429"/>
      <c r="C24" s="429"/>
      <c r="D24" s="429"/>
      <c r="E24" s="430"/>
      <c r="F24" s="372"/>
      <c r="G24" s="315">
        <f>SUM(G14:G21)</f>
        <v>7</v>
      </c>
      <c r="H24" s="943"/>
      <c r="I24" s="944"/>
      <c r="J24" s="944"/>
      <c r="K24" s="944"/>
      <c r="L24" s="944"/>
      <c r="M24" s="944"/>
      <c r="N24" s="945"/>
      <c r="P24" s="63"/>
      <c r="Q24" s="160"/>
      <c r="R24" s="162"/>
      <c r="S24" s="160"/>
      <c r="T24" s="160"/>
      <c r="U24" s="160"/>
      <c r="V24" s="161"/>
      <c r="W24" s="160"/>
    </row>
    <row r="25" spans="1:23" ht="15" customHeight="1" x14ac:dyDescent="0.25">
      <c r="A25" s="946" t="s">
        <v>8</v>
      </c>
      <c r="B25" s="947"/>
      <c r="C25" s="947"/>
      <c r="D25" s="948"/>
      <c r="E25" s="120">
        <f>SUM(F25*$E$12)</f>
        <v>807.65</v>
      </c>
      <c r="F25" s="136">
        <f>SUM(H25*$H$10)+(I25*$I$10)+(J25*$J$10)+(K25*$K$10)+(L25*$L$10)+(M25*$M$10)+(N25*$N$10)</f>
        <v>557</v>
      </c>
      <c r="G25" s="135">
        <f>SUM(H25:N25)</f>
        <v>7</v>
      </c>
      <c r="H25" s="157">
        <f t="shared" ref="H25:N25" si="2">SUM(H14:H24)</f>
        <v>0</v>
      </c>
      <c r="I25" s="157">
        <f t="shared" si="2"/>
        <v>0</v>
      </c>
      <c r="J25" s="157">
        <f t="shared" si="2"/>
        <v>1</v>
      </c>
      <c r="K25" s="157">
        <f t="shared" si="2"/>
        <v>5</v>
      </c>
      <c r="L25" s="157">
        <f t="shared" si="2"/>
        <v>0</v>
      </c>
      <c r="M25" s="157">
        <f t="shared" si="2"/>
        <v>1</v>
      </c>
      <c r="N25" s="157">
        <f t="shared" si="2"/>
        <v>0</v>
      </c>
      <c r="Q25" s="140"/>
    </row>
    <row r="26" spans="1:23" ht="15" customHeight="1" x14ac:dyDescent="0.25">
      <c r="A26" s="949"/>
      <c r="B26" s="950"/>
      <c r="C26" s="950"/>
      <c r="D26" s="950"/>
      <c r="E26" s="155"/>
      <c r="F26" s="154"/>
      <c r="G26" s="154"/>
      <c r="H26" s="154"/>
      <c r="I26" s="154"/>
      <c r="J26" s="154"/>
      <c r="K26" s="154"/>
      <c r="L26" s="424"/>
      <c r="M26" s="424"/>
      <c r="N26" s="152"/>
      <c r="P26" s="63"/>
      <c r="Q26" s="151"/>
      <c r="R26" s="150"/>
      <c r="S26" s="150"/>
      <c r="T26" s="150"/>
    </row>
    <row r="27" spans="1:23" ht="15" customHeight="1" x14ac:dyDescent="0.25">
      <c r="A27" s="951" t="s">
        <v>104</v>
      </c>
      <c r="B27" s="952"/>
      <c r="C27" s="952"/>
      <c r="D27" s="953"/>
      <c r="E27" s="388">
        <f>SUM(F27*$E$12)</f>
        <v>513.29999999999995</v>
      </c>
      <c r="F27" s="389">
        <f>SUM(H27*$H$10)+(I27*$I$10)+(J27*$J$10)+(K27*$K$10)+(L27*$L$10)+(M27*$M$10)+(N27*$N$10)</f>
        <v>354</v>
      </c>
      <c r="G27" s="390">
        <f>SUM(H27:N27)</f>
        <v>5</v>
      </c>
      <c r="H27" s="391"/>
      <c r="I27" s="392"/>
      <c r="J27" s="392"/>
      <c r="K27" s="392">
        <v>2</v>
      </c>
      <c r="L27" s="831">
        <v>3</v>
      </c>
      <c r="M27" s="393"/>
      <c r="N27" s="394"/>
      <c r="P27" s="149"/>
    </row>
    <row r="28" spans="1:23" ht="15" customHeight="1" x14ac:dyDescent="0.25">
      <c r="A28" s="951"/>
      <c r="B28" s="952"/>
      <c r="C28" s="952"/>
      <c r="D28" s="953"/>
      <c r="E28" s="388"/>
      <c r="F28" s="389"/>
      <c r="G28" s="390"/>
      <c r="H28" s="391"/>
      <c r="I28" s="392"/>
      <c r="J28" s="392"/>
      <c r="K28" s="392"/>
      <c r="L28" s="393"/>
      <c r="M28" s="393"/>
      <c r="N28" s="394"/>
      <c r="P28" s="63"/>
      <c r="Q28" s="140"/>
    </row>
    <row r="29" spans="1:23" ht="15" customHeight="1" x14ac:dyDescent="0.25">
      <c r="A29" s="946" t="s">
        <v>59</v>
      </c>
      <c r="B29" s="947"/>
      <c r="C29" s="947"/>
      <c r="D29" s="948"/>
      <c r="E29" s="120">
        <f>SUM(F29*$E$12)</f>
        <v>513.29999999999995</v>
      </c>
      <c r="F29" s="136">
        <f>SUM(H29*$H$10)+(I29*$I$10)+(J29*$J$10)+(K29*$K$10)+(L29*$L$10)+(M29*$M$10)+(N29*$N$10)</f>
        <v>354</v>
      </c>
      <c r="G29" s="135">
        <f t="shared" ref="G29:N29" si="3">SUM(G27:G28)</f>
        <v>5</v>
      </c>
      <c r="H29" s="135">
        <f t="shared" si="3"/>
        <v>0</v>
      </c>
      <c r="I29" s="135">
        <f t="shared" si="3"/>
        <v>0</v>
      </c>
      <c r="J29" s="135">
        <f t="shared" si="3"/>
        <v>0</v>
      </c>
      <c r="K29" s="135">
        <f t="shared" si="3"/>
        <v>2</v>
      </c>
      <c r="L29" s="135">
        <f t="shared" si="3"/>
        <v>3</v>
      </c>
      <c r="M29" s="135">
        <f t="shared" si="3"/>
        <v>0</v>
      </c>
      <c r="N29" s="135">
        <f t="shared" si="3"/>
        <v>0</v>
      </c>
    </row>
    <row r="30" spans="1:23" ht="15" customHeight="1" x14ac:dyDescent="0.25">
      <c r="A30" s="954"/>
      <c r="B30" s="955"/>
      <c r="C30" s="955"/>
      <c r="D30" s="955"/>
      <c r="E30" s="130"/>
      <c r="F30" s="129"/>
      <c r="G30" s="127"/>
      <c r="H30" s="128"/>
      <c r="I30" s="127"/>
      <c r="J30" s="127"/>
      <c r="K30" s="127"/>
      <c r="L30" s="126"/>
      <c r="M30" s="126"/>
      <c r="N30" s="125"/>
    </row>
    <row r="31" spans="1:23" ht="15" customHeight="1" thickBot="1" x14ac:dyDescent="0.3">
      <c r="A31" s="956" t="s">
        <v>24</v>
      </c>
      <c r="B31" s="957"/>
      <c r="C31" s="957"/>
      <c r="D31" s="958"/>
      <c r="E31" s="120">
        <f t="shared" ref="E31:N31" si="4">SUM(E25+E29)</f>
        <v>1320.9499999999998</v>
      </c>
      <c r="F31" s="120">
        <f t="shared" si="4"/>
        <v>911</v>
      </c>
      <c r="G31" s="120">
        <f t="shared" si="4"/>
        <v>12</v>
      </c>
      <c r="H31" s="120">
        <f t="shared" si="4"/>
        <v>0</v>
      </c>
      <c r="I31" s="120">
        <f t="shared" si="4"/>
        <v>0</v>
      </c>
      <c r="J31" s="120">
        <f t="shared" si="4"/>
        <v>1</v>
      </c>
      <c r="K31" s="120">
        <f t="shared" si="4"/>
        <v>7</v>
      </c>
      <c r="L31" s="120">
        <f t="shared" si="4"/>
        <v>3</v>
      </c>
      <c r="M31" s="120">
        <f t="shared" si="4"/>
        <v>1</v>
      </c>
      <c r="N31" s="120">
        <f t="shared" si="4"/>
        <v>0</v>
      </c>
    </row>
    <row r="32" spans="1:23" ht="13.5" hidden="1" thickBot="1" x14ac:dyDescent="0.25">
      <c r="A32" s="357"/>
      <c r="B32" s="358"/>
      <c r="C32" s="118" t="s">
        <v>9</v>
      </c>
      <c r="D32" s="117"/>
      <c r="E32" s="117"/>
      <c r="F32" s="117"/>
      <c r="G32" s="116" t="e">
        <f>#REF!+#REF!</f>
        <v>#REF!</v>
      </c>
      <c r="H32" s="115"/>
      <c r="I32" s="115"/>
      <c r="J32" s="115"/>
      <c r="K32" s="115"/>
      <c r="L32" s="115"/>
      <c r="M32" s="115"/>
      <c r="N32" s="114"/>
    </row>
    <row r="33" spans="1:29" ht="13.5" hidden="1" thickBot="1" x14ac:dyDescent="0.25">
      <c r="A33" s="113"/>
      <c r="B33" s="112"/>
      <c r="C33" s="111" t="s">
        <v>10</v>
      </c>
      <c r="D33" s="110"/>
      <c r="E33" s="110"/>
      <c r="F33" s="110"/>
      <c r="G33" s="109"/>
      <c r="H33" s="108" t="e">
        <f>(#REF!+#REF!)*100</f>
        <v>#REF!</v>
      </c>
      <c r="I33" s="108" t="e">
        <f>(#REF!+#REF!)*100</f>
        <v>#REF!</v>
      </c>
      <c r="J33" s="108" t="e">
        <f>(#REF!+#REF!)*100</f>
        <v>#REF!</v>
      </c>
      <c r="K33" s="108" t="e">
        <f>(#REF!+#REF!)*168</f>
        <v>#REF!</v>
      </c>
      <c r="L33" s="108" t="e">
        <f>(#REF!+#REF!)*48</f>
        <v>#REF!</v>
      </c>
      <c r="M33" s="107" t="e">
        <f>(#REF!+#REF!)*36</f>
        <v>#REF!</v>
      </c>
      <c r="N33" s="106" t="e">
        <f>(#REF!+#REF!)*36</f>
        <v>#REF!</v>
      </c>
    </row>
    <row r="34" spans="1:29" ht="58.5" customHeight="1" thickTop="1" x14ac:dyDescent="0.25">
      <c r="A34" s="105" t="s">
        <v>11</v>
      </c>
      <c r="B34" s="104" t="s">
        <v>12</v>
      </c>
      <c r="C34" s="103" t="s">
        <v>13</v>
      </c>
      <c r="D34" s="101"/>
      <c r="E34" s="101"/>
      <c r="F34" s="101"/>
      <c r="G34" s="101"/>
      <c r="H34" s="102" t="s">
        <v>3</v>
      </c>
      <c r="I34" s="101"/>
      <c r="J34" s="100"/>
      <c r="K34" s="100"/>
      <c r="L34" s="100"/>
      <c r="M34" s="99" t="s">
        <v>15</v>
      </c>
      <c r="N34" s="98" t="s">
        <v>16</v>
      </c>
      <c r="P34" s="59"/>
      <c r="Q34" s="59"/>
      <c r="R34" s="83"/>
      <c r="W34" s="83"/>
      <c r="X34" s="83"/>
      <c r="Y34" s="83"/>
      <c r="Z34" s="83"/>
      <c r="AA34" s="83"/>
      <c r="AB34" s="83"/>
      <c r="AC34" s="59"/>
    </row>
    <row r="35" spans="1:29" ht="15" customHeight="1" x14ac:dyDescent="0.2">
      <c r="A35" s="418"/>
      <c r="B35" s="308" t="s">
        <v>86</v>
      </c>
      <c r="C35" s="959" t="s">
        <v>266</v>
      </c>
      <c r="D35" s="942"/>
      <c r="E35" s="320">
        <f t="shared" ref="E35:E40" si="5">SUM(F35*$E$12)</f>
        <v>0</v>
      </c>
      <c r="F35" s="320">
        <f t="shared" ref="F35:F40" si="6">SUM(N35*M35)</f>
        <v>0</v>
      </c>
      <c r="G35" s="348"/>
      <c r="H35" s="321"/>
      <c r="I35" s="321"/>
      <c r="J35" s="320"/>
      <c r="K35" s="322"/>
      <c r="L35" s="319"/>
      <c r="M35" s="632">
        <v>0</v>
      </c>
      <c r="N35" s="323">
        <v>180</v>
      </c>
      <c r="P35" s="59"/>
      <c r="W35" s="97"/>
      <c r="X35" s="96"/>
      <c r="Y35" s="96"/>
      <c r="Z35" s="96"/>
      <c r="AA35" s="96"/>
      <c r="AB35" s="96"/>
      <c r="AC35" s="59"/>
    </row>
    <row r="36" spans="1:29" ht="15" customHeight="1" x14ac:dyDescent="0.2">
      <c r="A36" s="418"/>
      <c r="B36" s="308" t="s">
        <v>86</v>
      </c>
      <c r="C36" s="960" t="s">
        <v>384</v>
      </c>
      <c r="D36" s="953"/>
      <c r="E36" s="320">
        <f t="shared" si="5"/>
        <v>174</v>
      </c>
      <c r="F36" s="320">
        <f t="shared" si="6"/>
        <v>120</v>
      </c>
      <c r="G36" s="348"/>
      <c r="H36" s="324"/>
      <c r="I36" s="322"/>
      <c r="J36" s="325"/>
      <c r="K36" s="322"/>
      <c r="L36" s="319"/>
      <c r="M36" s="320">
        <v>1</v>
      </c>
      <c r="N36" s="553">
        <v>120</v>
      </c>
      <c r="P36" s="59"/>
      <c r="W36" s="97"/>
      <c r="X36" s="96"/>
      <c r="Y36" s="96"/>
      <c r="Z36" s="96"/>
      <c r="AA36" s="96"/>
      <c r="AB36" s="96"/>
      <c r="AC36" s="59"/>
    </row>
    <row r="37" spans="1:29" ht="15" customHeight="1" x14ac:dyDescent="0.2">
      <c r="A37" s="418"/>
      <c r="B37" s="307" t="s">
        <v>86</v>
      </c>
      <c r="C37" s="211" t="s">
        <v>306</v>
      </c>
      <c r="E37" s="320">
        <f t="shared" si="5"/>
        <v>116</v>
      </c>
      <c r="F37" s="320">
        <f t="shared" si="6"/>
        <v>80</v>
      </c>
      <c r="G37" s="348"/>
      <c r="H37" s="324"/>
      <c r="I37" s="322"/>
      <c r="J37" s="325"/>
      <c r="K37" s="322"/>
      <c r="L37" s="319"/>
      <c r="M37" s="320">
        <v>1</v>
      </c>
      <c r="N37" s="553">
        <v>80</v>
      </c>
      <c r="P37" s="59"/>
      <c r="W37" s="97"/>
      <c r="X37" s="96"/>
      <c r="Y37" s="96"/>
      <c r="Z37" s="96"/>
      <c r="AA37" s="96"/>
      <c r="AB37" s="96"/>
      <c r="AC37" s="59"/>
    </row>
    <row r="38" spans="1:29" ht="15" customHeight="1" x14ac:dyDescent="0.2">
      <c r="A38" s="418"/>
      <c r="B38" s="308" t="s">
        <v>86</v>
      </c>
      <c r="C38" s="959" t="s">
        <v>461</v>
      </c>
      <c r="D38" s="942"/>
      <c r="E38" s="320">
        <f t="shared" si="5"/>
        <v>145</v>
      </c>
      <c r="F38" s="320">
        <f t="shared" si="6"/>
        <v>100</v>
      </c>
      <c r="G38" s="348"/>
      <c r="H38" s="321"/>
      <c r="I38" s="321"/>
      <c r="J38" s="320"/>
      <c r="K38" s="322"/>
      <c r="L38" s="319"/>
      <c r="M38" s="320">
        <v>1</v>
      </c>
      <c r="N38" s="323">
        <v>100</v>
      </c>
      <c r="P38" s="59"/>
      <c r="W38" s="97"/>
      <c r="X38" s="96"/>
      <c r="Y38" s="96"/>
      <c r="Z38" s="96"/>
      <c r="AA38" s="96"/>
      <c r="AB38" s="96"/>
      <c r="AC38" s="59"/>
    </row>
    <row r="39" spans="1:29" ht="15" customHeight="1" x14ac:dyDescent="0.2">
      <c r="A39" s="317"/>
      <c r="B39" s="307"/>
      <c r="C39" s="318"/>
      <c r="D39" s="319"/>
      <c r="E39" s="320">
        <f t="shared" si="5"/>
        <v>0</v>
      </c>
      <c r="F39" s="320">
        <f t="shared" si="6"/>
        <v>0</v>
      </c>
      <c r="G39" s="348"/>
      <c r="H39" s="321"/>
      <c r="I39" s="321"/>
      <c r="J39" s="320"/>
      <c r="K39" s="322"/>
      <c r="L39" s="319"/>
      <c r="M39" s="320"/>
      <c r="N39" s="323"/>
      <c r="P39" s="59"/>
      <c r="W39" s="83"/>
      <c r="X39" s="83"/>
      <c r="Y39" s="83"/>
      <c r="Z39" s="83"/>
      <c r="AA39" s="83"/>
      <c r="AB39" s="60"/>
      <c r="AC39" s="59"/>
    </row>
    <row r="40" spans="1:29" ht="15" customHeight="1" x14ac:dyDescent="0.2">
      <c r="A40" s="317"/>
      <c r="B40" s="307"/>
      <c r="C40" s="318"/>
      <c r="D40" s="319"/>
      <c r="E40" s="320">
        <f t="shared" si="5"/>
        <v>0</v>
      </c>
      <c r="F40" s="320">
        <f t="shared" si="6"/>
        <v>0</v>
      </c>
      <c r="G40" s="348"/>
      <c r="H40" s="324"/>
      <c r="I40" s="322"/>
      <c r="J40" s="325"/>
      <c r="K40" s="322"/>
      <c r="L40" s="319"/>
      <c r="M40" s="320"/>
      <c r="N40" s="328"/>
      <c r="P40" s="59"/>
      <c r="W40" s="83"/>
      <c r="X40" s="83"/>
      <c r="Y40" s="83"/>
      <c r="Z40" s="83"/>
      <c r="AA40" s="83"/>
      <c r="AB40" s="60"/>
      <c r="AC40" s="59"/>
    </row>
    <row r="41" spans="1:29" ht="15" customHeight="1" x14ac:dyDescent="0.2">
      <c r="A41" s="418"/>
      <c r="B41" s="308"/>
      <c r="C41" s="348"/>
      <c r="D41" s="349"/>
      <c r="E41" s="320"/>
      <c r="F41" s="320"/>
      <c r="G41" s="320"/>
      <c r="H41" s="324"/>
      <c r="I41" s="322"/>
      <c r="J41" s="325"/>
      <c r="K41" s="322"/>
      <c r="L41" s="320"/>
      <c r="M41" s="320"/>
      <c r="N41" s="323"/>
      <c r="P41" s="59"/>
      <c r="W41" s="74"/>
      <c r="X41" s="74"/>
      <c r="Y41" s="74"/>
      <c r="Z41" s="63"/>
      <c r="AA41" s="74"/>
      <c r="AB41" s="74"/>
      <c r="AC41" s="59"/>
    </row>
    <row r="42" spans="1:29" ht="15" customHeight="1" x14ac:dyDescent="0.25">
      <c r="A42" s="418"/>
      <c r="B42" s="308"/>
      <c r="C42" s="938" t="s">
        <v>305</v>
      </c>
      <c r="D42" s="939"/>
      <c r="E42" s="320">
        <f>SUM(E35:E40)</f>
        <v>435</v>
      </c>
      <c r="F42" s="320">
        <f>SUM(F35:F40)</f>
        <v>300</v>
      </c>
      <c r="G42" s="320"/>
      <c r="H42" s="320"/>
      <c r="I42" s="320"/>
      <c r="J42" s="320"/>
      <c r="K42" s="320"/>
      <c r="L42" s="320"/>
      <c r="M42" s="320"/>
      <c r="N42" s="331"/>
      <c r="P42" s="59"/>
      <c r="Q42" s="63"/>
      <c r="R42" s="63"/>
      <c r="W42" s="60"/>
      <c r="X42" s="60"/>
      <c r="Y42" s="60"/>
      <c r="Z42" s="60"/>
      <c r="AA42" s="60"/>
      <c r="AB42" s="60"/>
      <c r="AC42" s="59"/>
    </row>
    <row r="43" spans="1:29" ht="15" customHeight="1" thickBot="1" x14ac:dyDescent="0.3">
      <c r="A43" s="333"/>
      <c r="B43" s="332"/>
      <c r="C43" s="916"/>
      <c r="D43" s="917"/>
      <c r="E43" s="917"/>
      <c r="F43" s="917"/>
      <c r="G43" s="918"/>
      <c r="H43" s="334"/>
      <c r="I43" s="334"/>
      <c r="J43" s="334"/>
      <c r="K43" s="334"/>
      <c r="L43" s="334"/>
      <c r="M43" s="334"/>
      <c r="N43" s="335"/>
      <c r="P43" s="59"/>
      <c r="Q43" s="63"/>
      <c r="R43" s="63"/>
      <c r="W43" s="60"/>
      <c r="X43" s="60"/>
      <c r="Y43" s="60"/>
      <c r="Z43" s="60"/>
      <c r="AA43" s="60"/>
      <c r="AB43" s="60"/>
      <c r="AC43" s="59"/>
    </row>
    <row r="44" spans="1:29" ht="15" customHeight="1" x14ac:dyDescent="0.25">
      <c r="A44" s="333"/>
      <c r="B44" s="332"/>
      <c r="C44" s="919" t="s">
        <v>18</v>
      </c>
      <c r="D44" s="920"/>
      <c r="E44" s="581">
        <f>SUM(E25+E42)</f>
        <v>1242.6500000000001</v>
      </c>
      <c r="F44" s="581">
        <f>SUM(F25+F42)</f>
        <v>857</v>
      </c>
      <c r="G44" s="581">
        <f>SUM(G25+G42)</f>
        <v>7</v>
      </c>
      <c r="H44" s="334"/>
      <c r="I44" s="334"/>
      <c r="J44" s="334"/>
      <c r="K44" s="334"/>
      <c r="L44" s="334"/>
      <c r="M44" s="334"/>
      <c r="N44" s="335"/>
      <c r="P44" s="59"/>
      <c r="Q44" s="63"/>
      <c r="R44" s="63"/>
      <c r="W44" s="60"/>
      <c r="X44" s="60"/>
      <c r="Y44" s="60"/>
      <c r="Z44" s="60"/>
      <c r="AA44" s="60"/>
      <c r="AB44" s="60"/>
      <c r="AC44" s="59"/>
    </row>
    <row r="45" spans="1:29" ht="15" customHeight="1" thickBot="1" x14ac:dyDescent="0.3">
      <c r="A45" s="333"/>
      <c r="B45" s="332"/>
      <c r="C45" s="921" t="s">
        <v>112</v>
      </c>
      <c r="D45" s="922"/>
      <c r="E45" s="583">
        <f>SUM(E25+E27+E42)</f>
        <v>1755.9499999999998</v>
      </c>
      <c r="F45" s="583">
        <f>SUM(F25+F27+F42)</f>
        <v>1211</v>
      </c>
      <c r="G45" s="583">
        <f>SUM(G25+G27+G42)</f>
        <v>12</v>
      </c>
      <c r="H45" s="334"/>
      <c r="I45" s="334"/>
      <c r="J45" s="334"/>
      <c r="K45" s="334"/>
      <c r="L45" s="334"/>
      <c r="M45" s="334"/>
      <c r="N45" s="335"/>
      <c r="P45" s="59"/>
      <c r="Q45" s="63"/>
      <c r="R45" s="63"/>
      <c r="S45" s="63"/>
      <c r="T45" s="62"/>
      <c r="U45" s="61"/>
      <c r="V45" s="60"/>
      <c r="W45" s="60"/>
      <c r="X45" s="60"/>
      <c r="Y45" s="60"/>
      <c r="Z45" s="60"/>
      <c r="AA45" s="60"/>
      <c r="AB45" s="60"/>
      <c r="AC45" s="59"/>
    </row>
    <row r="46" spans="1:29" ht="15" customHeight="1" x14ac:dyDescent="0.25">
      <c r="A46" s="333"/>
      <c r="B46" s="332"/>
      <c r="C46" s="999"/>
      <c r="D46" s="1000"/>
      <c r="E46" s="1000"/>
      <c r="F46" s="1000"/>
      <c r="G46" s="1001"/>
      <c r="H46" s="334"/>
      <c r="I46" s="334"/>
      <c r="J46" s="334"/>
      <c r="K46" s="334"/>
      <c r="L46" s="334"/>
      <c r="M46" s="334"/>
      <c r="N46" s="335"/>
      <c r="P46" s="59"/>
      <c r="Q46" s="63"/>
      <c r="R46" s="63"/>
      <c r="S46" s="63"/>
      <c r="T46" s="62"/>
      <c r="U46" s="61"/>
      <c r="V46" s="60"/>
      <c r="W46" s="60"/>
      <c r="X46" s="60"/>
      <c r="Y46" s="60"/>
      <c r="Z46" s="60"/>
      <c r="AA46" s="60"/>
      <c r="AB46" s="60"/>
      <c r="AC46" s="59"/>
    </row>
    <row r="47" spans="1:29" ht="15" customHeight="1" x14ac:dyDescent="0.2">
      <c r="A47" s="926" t="s">
        <v>20</v>
      </c>
      <c r="B47" s="927"/>
      <c r="C47" s="927"/>
      <c r="D47" s="927"/>
      <c r="E47" s="927"/>
      <c r="F47" s="927"/>
      <c r="G47" s="927"/>
      <c r="H47" s="927"/>
      <c r="I47" s="927"/>
      <c r="J47" s="927"/>
      <c r="K47" s="927"/>
      <c r="L47" s="927"/>
      <c r="M47" s="927"/>
      <c r="N47" s="928"/>
    </row>
    <row r="48" spans="1:29" ht="15" customHeight="1" x14ac:dyDescent="0.2">
      <c r="A48" s="929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30"/>
      <c r="N48" s="931"/>
    </row>
    <row r="49" spans="1:14" ht="15" customHeight="1" x14ac:dyDescent="0.2">
      <c r="A49" s="932" t="s">
        <v>460</v>
      </c>
      <c r="B49" s="933"/>
      <c r="C49" s="933"/>
      <c r="D49" s="933"/>
      <c r="E49" s="933"/>
      <c r="F49" s="933"/>
      <c r="G49" s="933"/>
      <c r="H49" s="933"/>
      <c r="I49" s="933"/>
      <c r="J49" s="933"/>
      <c r="K49" s="933"/>
      <c r="L49" s="933"/>
      <c r="M49" s="933"/>
      <c r="N49" s="934"/>
    </row>
    <row r="50" spans="1:14" ht="15" customHeight="1" x14ac:dyDescent="0.2">
      <c r="A50" s="932" t="s">
        <v>462</v>
      </c>
      <c r="B50" s="933"/>
      <c r="C50" s="933"/>
      <c r="D50" s="933"/>
      <c r="E50" s="933"/>
      <c r="F50" s="933"/>
      <c r="G50" s="933"/>
      <c r="H50" s="933"/>
      <c r="I50" s="933"/>
      <c r="J50" s="933"/>
      <c r="K50" s="933"/>
      <c r="L50" s="933"/>
      <c r="M50" s="933"/>
      <c r="N50" s="934"/>
    </row>
    <row r="51" spans="1:14" ht="15" customHeight="1" x14ac:dyDescent="0.2">
      <c r="A51" s="932" t="s">
        <v>463</v>
      </c>
      <c r="B51" s="933"/>
      <c r="C51" s="933"/>
      <c r="D51" s="933"/>
      <c r="E51" s="933"/>
      <c r="F51" s="933"/>
      <c r="G51" s="933"/>
      <c r="H51" s="933"/>
      <c r="I51" s="933"/>
      <c r="J51" s="933"/>
      <c r="K51" s="933"/>
      <c r="L51" s="933"/>
      <c r="M51" s="933"/>
      <c r="N51" s="934"/>
    </row>
    <row r="52" spans="1:14" ht="15" customHeight="1" x14ac:dyDescent="0.2">
      <c r="A52" s="932"/>
      <c r="B52" s="933"/>
      <c r="C52" s="933"/>
      <c r="D52" s="933"/>
      <c r="E52" s="933"/>
      <c r="F52" s="933"/>
      <c r="G52" s="933"/>
      <c r="H52" s="933"/>
      <c r="I52" s="933"/>
      <c r="J52" s="933"/>
      <c r="K52" s="933"/>
      <c r="L52" s="933"/>
      <c r="M52" s="933"/>
      <c r="N52" s="934"/>
    </row>
    <row r="53" spans="1:14" ht="15" customHeight="1" x14ac:dyDescent="0.2">
      <c r="A53" s="932"/>
      <c r="B53" s="933"/>
      <c r="C53" s="933"/>
      <c r="D53" s="933"/>
      <c r="E53" s="933"/>
      <c r="F53" s="933"/>
      <c r="G53" s="933"/>
      <c r="H53" s="933"/>
      <c r="I53" s="933"/>
      <c r="J53" s="933"/>
      <c r="K53" s="933"/>
      <c r="L53" s="933"/>
      <c r="M53" s="933"/>
      <c r="N53" s="934"/>
    </row>
    <row r="54" spans="1:14" ht="15" customHeight="1" x14ac:dyDescent="0.2">
      <c r="A54" s="935"/>
      <c r="B54" s="936"/>
      <c r="C54" s="936"/>
      <c r="D54" s="936"/>
      <c r="E54" s="936"/>
      <c r="F54" s="936"/>
      <c r="G54" s="936"/>
      <c r="H54" s="936"/>
      <c r="I54" s="936"/>
      <c r="J54" s="936"/>
      <c r="K54" s="936"/>
      <c r="L54" s="936"/>
      <c r="M54" s="936"/>
      <c r="N54" s="937"/>
    </row>
    <row r="55" spans="1:14" ht="15" customHeight="1" thickBot="1" x14ac:dyDescent="0.25">
      <c r="A55" s="913"/>
      <c r="B55" s="914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5"/>
    </row>
  </sheetData>
  <mergeCells count="45">
    <mergeCell ref="C35:D35"/>
    <mergeCell ref="C36:D36"/>
    <mergeCell ref="C43:G43"/>
    <mergeCell ref="C46:G46"/>
    <mergeCell ref="A55:N55"/>
    <mergeCell ref="C42:D42"/>
    <mergeCell ref="C44:D44"/>
    <mergeCell ref="C45:D45"/>
    <mergeCell ref="A47:N48"/>
    <mergeCell ref="A49:N49"/>
    <mergeCell ref="A50:N50"/>
    <mergeCell ref="A51:N51"/>
    <mergeCell ref="A52:N52"/>
    <mergeCell ref="A53:N53"/>
    <mergeCell ref="A54:N54"/>
    <mergeCell ref="C38:D38"/>
    <mergeCell ref="A31:D31"/>
    <mergeCell ref="A23:D23"/>
    <mergeCell ref="A26:D26"/>
    <mergeCell ref="A27:D27"/>
    <mergeCell ref="A28:D28"/>
    <mergeCell ref="A29:D29"/>
    <mergeCell ref="A30:D30"/>
    <mergeCell ref="H24:N24"/>
    <mergeCell ref="A25:D25"/>
    <mergeCell ref="A14:D14"/>
    <mergeCell ref="A15:D15"/>
    <mergeCell ref="A16:D16"/>
    <mergeCell ref="A17:D17"/>
    <mergeCell ref="A18:D18"/>
    <mergeCell ref="A19:D19"/>
    <mergeCell ref="A20:D20"/>
    <mergeCell ref="A21:D21"/>
    <mergeCell ref="A13:D13"/>
    <mergeCell ref="K1:N1"/>
    <mergeCell ref="A2:C2"/>
    <mergeCell ref="K2:N2"/>
    <mergeCell ref="A3:C3"/>
    <mergeCell ref="K3:N3"/>
    <mergeCell ref="A4:C4"/>
    <mergeCell ref="A5:C5"/>
    <mergeCell ref="A6:C6"/>
    <mergeCell ref="A7:C7"/>
    <mergeCell ref="H7:N7"/>
    <mergeCell ref="C12:D12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8CB5F-3A3D-4F31-A228-C02C03D36558}">
  <sheetPr>
    <tabColor theme="7" tint="0.79998168889431442"/>
  </sheetPr>
  <dimension ref="A1:AC53"/>
  <sheetViews>
    <sheetView showGridLines="0" view="pageLayout" topLeftCell="E12" zoomScale="80" zoomScaleNormal="90" zoomScalePageLayoutView="80" workbookViewId="0">
      <selection activeCell="J12" sqref="J12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445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445"/>
      <c r="G1" s="445"/>
      <c r="I1" s="221"/>
      <c r="J1" s="220"/>
      <c r="K1" s="973"/>
      <c r="L1" s="973"/>
      <c r="M1" s="973"/>
      <c r="N1" s="973"/>
    </row>
    <row r="2" spans="1:24" ht="14.25" customHeight="1" x14ac:dyDescent="0.25">
      <c r="A2" s="974" t="s">
        <v>91</v>
      </c>
      <c r="B2" s="974"/>
      <c r="C2" s="974"/>
      <c r="D2" s="498" t="s">
        <v>124</v>
      </c>
      <c r="E2" s="499"/>
      <c r="F2" s="499"/>
      <c r="G2" s="206"/>
      <c r="H2" s="214"/>
      <c r="I2" s="215"/>
      <c r="J2" s="214"/>
      <c r="K2" s="975" t="s">
        <v>102</v>
      </c>
      <c r="L2" s="975"/>
      <c r="M2" s="975"/>
      <c r="N2" s="975"/>
    </row>
    <row r="3" spans="1:24" ht="17.25" customHeight="1" x14ac:dyDescent="0.25">
      <c r="A3" s="1085" t="s">
        <v>90</v>
      </c>
      <c r="B3" s="1086"/>
      <c r="C3" s="1086"/>
      <c r="D3" s="661"/>
      <c r="E3" s="380"/>
      <c r="F3" s="380"/>
      <c r="G3" s="395"/>
      <c r="H3" s="396"/>
      <c r="I3" s="219"/>
      <c r="J3" s="214"/>
      <c r="K3" s="978">
        <v>43889</v>
      </c>
      <c r="L3" s="979"/>
      <c r="M3" s="979"/>
      <c r="N3" s="979"/>
    </row>
    <row r="4" spans="1:24" ht="14.25" customHeight="1" x14ac:dyDescent="0.25">
      <c r="A4" s="976" t="s">
        <v>92</v>
      </c>
      <c r="B4" s="976"/>
      <c r="C4" s="976"/>
      <c r="D4" s="381"/>
      <c r="E4" s="382"/>
      <c r="F4" s="382"/>
      <c r="G4" s="397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6" t="s">
        <v>93</v>
      </c>
      <c r="B5" s="976"/>
      <c r="C5" s="976"/>
      <c r="D5" s="383"/>
      <c r="E5" s="382"/>
      <c r="F5" s="382"/>
      <c r="G5" s="397"/>
      <c r="H5" s="214"/>
      <c r="I5" s="214"/>
      <c r="J5" s="214"/>
      <c r="K5" s="215"/>
      <c r="L5" s="214"/>
      <c r="M5" s="351"/>
      <c r="N5" s="352"/>
    </row>
    <row r="6" spans="1:24" ht="14.25" customHeight="1" x14ac:dyDescent="0.25">
      <c r="A6" s="976" t="s">
        <v>95</v>
      </c>
      <c r="B6" s="977"/>
      <c r="C6" s="977"/>
      <c r="D6" s="444"/>
      <c r="E6" s="384"/>
      <c r="F6" s="384"/>
      <c r="G6" s="395"/>
      <c r="H6" s="441"/>
      <c r="I6" s="441"/>
      <c r="J6" s="441"/>
      <c r="K6" s="441"/>
      <c r="L6" s="441"/>
      <c r="M6" s="441"/>
      <c r="N6" s="441"/>
    </row>
    <row r="7" spans="1:24" ht="14.25" customHeight="1" x14ac:dyDescent="0.25">
      <c r="A7" s="976" t="s">
        <v>94</v>
      </c>
      <c r="B7" s="976"/>
      <c r="C7" s="976"/>
      <c r="D7" s="497" t="s">
        <v>123</v>
      </c>
      <c r="E7" s="497"/>
      <c r="F7" s="497"/>
      <c r="G7" s="214"/>
      <c r="H7" s="980"/>
      <c r="I7" s="981"/>
      <c r="J7" s="981"/>
      <c r="K7" s="981"/>
      <c r="L7" s="981"/>
      <c r="M7" s="981"/>
      <c r="N7" s="981"/>
    </row>
    <row r="8" spans="1:24" ht="14.25" customHeight="1" x14ac:dyDescent="0.25">
      <c r="A8" s="443"/>
      <c r="B8" s="443"/>
      <c r="C8" s="443"/>
      <c r="D8" s="214"/>
      <c r="E8" s="214"/>
      <c r="F8" s="214"/>
      <c r="G8" s="214"/>
      <c r="H8" s="441"/>
      <c r="I8" s="442"/>
      <c r="J8" s="442"/>
      <c r="K8" s="442"/>
      <c r="L8" s="442"/>
      <c r="M8" s="442"/>
      <c r="N8" s="442"/>
    </row>
    <row r="9" spans="1:24" ht="14.25" customHeight="1" x14ac:dyDescent="0.25">
      <c r="A9" s="443"/>
      <c r="B9" s="443"/>
      <c r="C9" s="443"/>
      <c r="D9" s="214"/>
      <c r="E9" s="214"/>
      <c r="F9" s="214"/>
      <c r="G9" s="214"/>
      <c r="H9" s="441"/>
      <c r="I9" s="442"/>
      <c r="J9" s="442"/>
      <c r="K9" s="442"/>
      <c r="L9" s="442"/>
      <c r="M9" s="442"/>
      <c r="N9" s="442"/>
    </row>
    <row r="10" spans="1:24" ht="14.25" customHeight="1" thickBot="1" x14ac:dyDescent="0.25">
      <c r="G10" s="203"/>
      <c r="H10" s="373">
        <v>240</v>
      </c>
      <c r="I10" s="373">
        <v>180</v>
      </c>
      <c r="J10" s="300">
        <v>120</v>
      </c>
      <c r="K10" s="300">
        <v>81</v>
      </c>
      <c r="L10" s="300">
        <v>64</v>
      </c>
      <c r="M10" s="300">
        <v>32</v>
      </c>
      <c r="N10" s="300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492"/>
      <c r="I11" s="492"/>
      <c r="J11" s="492"/>
      <c r="K11" s="492"/>
      <c r="L11" s="492"/>
      <c r="M11" s="492"/>
      <c r="N11" s="441"/>
      <c r="R11" s="425"/>
      <c r="S11" s="425"/>
      <c r="T11" s="425"/>
      <c r="U11" s="425"/>
      <c r="V11" s="425"/>
      <c r="W11" s="425"/>
      <c r="X11" s="425"/>
    </row>
    <row r="12" spans="1:24" ht="52.5" customHeight="1" thickBot="1" x14ac:dyDescent="0.3">
      <c r="A12" s="200"/>
      <c r="B12" s="199"/>
      <c r="C12" s="982"/>
      <c r="D12" s="879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531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70" t="s">
        <v>64</v>
      </c>
      <c r="B13" s="971"/>
      <c r="C13" s="971"/>
      <c r="D13" s="972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ht="15" customHeight="1" x14ac:dyDescent="0.2">
      <c r="A14" s="1087" t="s">
        <v>124</v>
      </c>
      <c r="B14" s="1088"/>
      <c r="C14" s="1088"/>
      <c r="D14" s="1089"/>
      <c r="E14" s="303"/>
      <c r="F14" s="304"/>
      <c r="G14" s="305"/>
      <c r="H14" s="419"/>
      <c r="I14" s="307"/>
      <c r="J14" s="308"/>
      <c r="K14" s="307"/>
      <c r="L14" s="308"/>
      <c r="M14" s="308"/>
      <c r="N14" s="309"/>
      <c r="P14" s="63"/>
      <c r="Q14" s="160"/>
      <c r="R14" s="162"/>
      <c r="S14" s="160"/>
      <c r="T14" s="160"/>
      <c r="U14" s="160"/>
      <c r="V14" s="161"/>
      <c r="W14" s="160"/>
    </row>
    <row r="15" spans="1:24" ht="15" customHeight="1" x14ac:dyDescent="0.2">
      <c r="A15" s="1090" t="s">
        <v>297</v>
      </c>
      <c r="B15" s="1091"/>
      <c r="C15" s="1091"/>
      <c r="D15" s="1092"/>
      <c r="E15" s="302"/>
      <c r="F15" s="304">
        <f>SUM(H15*$H$10)+(I15*$I$10)+(J15*$J$10)+(K15*$K$10)+(L15*$L$10)+(M15*$M$10)+(N15*$N$10)</f>
        <v>240</v>
      </c>
      <c r="G15" s="305">
        <f>SUM(H15:N15)</f>
        <v>1</v>
      </c>
      <c r="H15" s="419">
        <v>1</v>
      </c>
      <c r="I15" s="307"/>
      <c r="J15" s="307"/>
      <c r="K15" s="307"/>
      <c r="L15" s="308"/>
      <c r="M15" s="308"/>
      <c r="N15" s="309"/>
      <c r="P15" s="63"/>
      <c r="Q15" s="160"/>
      <c r="R15" s="162"/>
      <c r="S15" s="160"/>
      <c r="T15" s="160"/>
      <c r="U15" s="160"/>
      <c r="V15" s="161"/>
      <c r="W15" s="160"/>
    </row>
    <row r="16" spans="1:24" ht="15" customHeight="1" x14ac:dyDescent="0.2">
      <c r="A16" s="662" t="s">
        <v>339</v>
      </c>
      <c r="B16" s="663"/>
      <c r="C16" s="663"/>
      <c r="D16" s="664"/>
      <c r="E16" s="302"/>
      <c r="F16" s="304">
        <f>SUM(H16*$H$10)+(I16*$I$10)+(J16*$J$10)+(K16*$K$10)+(L16*$L$10)+(M16*$M$10)+(N16*$N$10)</f>
        <v>120</v>
      </c>
      <c r="G16" s="305">
        <f>SUM(H16:N16)</f>
        <v>1</v>
      </c>
      <c r="H16" s="560"/>
      <c r="I16" s="307"/>
      <c r="J16" s="307">
        <v>1</v>
      </c>
      <c r="K16" s="307"/>
      <c r="L16" s="564"/>
      <c r="M16" s="564"/>
      <c r="N16" s="309"/>
      <c r="P16" s="63"/>
      <c r="Q16" s="160"/>
      <c r="R16" s="162"/>
      <c r="S16" s="160"/>
      <c r="T16" s="160"/>
      <c r="U16" s="160"/>
      <c r="V16" s="161"/>
      <c r="W16" s="160"/>
    </row>
    <row r="17" spans="1:29" s="522" customFormat="1" ht="15" customHeight="1" x14ac:dyDescent="0.2">
      <c r="A17" s="1095" t="s">
        <v>291</v>
      </c>
      <c r="B17" s="1096"/>
      <c r="C17" s="1096"/>
      <c r="D17" s="1097"/>
      <c r="E17" s="514"/>
      <c r="F17" s="515">
        <f>SUM(H17*$H$10)+(I17*$I$10)+(J17*$J$10)+(K17*$K$10)+(L17*$L$10)+(M17*$M$10)+(N17*$N$10)</f>
        <v>64</v>
      </c>
      <c r="G17" s="516">
        <f>SUM(H17:N17)</f>
        <v>1</v>
      </c>
      <c r="H17" s="529"/>
      <c r="I17" s="519"/>
      <c r="J17" s="519"/>
      <c r="K17" s="519"/>
      <c r="L17" s="530">
        <v>1</v>
      </c>
      <c r="M17" s="530"/>
      <c r="N17" s="531"/>
      <c r="P17" s="523"/>
      <c r="Q17" s="524"/>
      <c r="R17" s="525"/>
      <c r="S17" s="524"/>
      <c r="T17" s="524"/>
      <c r="U17" s="524"/>
      <c r="V17" s="526"/>
      <c r="W17" s="524"/>
    </row>
    <row r="18" spans="1:29" ht="15" customHeight="1" x14ac:dyDescent="0.2">
      <c r="A18" s="1090" t="s">
        <v>366</v>
      </c>
      <c r="B18" s="1091"/>
      <c r="C18" s="1091"/>
      <c r="D18" s="1092"/>
      <c r="E18" s="302"/>
      <c r="F18" s="540">
        <f>SUM(H18*$H$10)+(I18*$I$10)+(J18*$J$10)+(K18*$K$10)+(L18*$L$10)+(M18*$M$10)+(N18*$N$10)</f>
        <v>120</v>
      </c>
      <c r="G18" s="305">
        <f>SUM(H18:N18)</f>
        <v>1</v>
      </c>
      <c r="H18" s="637"/>
      <c r="I18" s="307"/>
      <c r="J18" s="392">
        <v>1</v>
      </c>
      <c r="K18" s="392"/>
      <c r="L18" s="641"/>
      <c r="M18" s="641"/>
      <c r="N18" s="309"/>
      <c r="P18" s="63"/>
      <c r="Q18" s="160"/>
      <c r="R18" s="162"/>
      <c r="S18" s="160"/>
      <c r="T18" s="160"/>
      <c r="U18" s="160"/>
      <c r="V18" s="161"/>
      <c r="W18" s="160"/>
    </row>
    <row r="19" spans="1:29" ht="15" customHeight="1" x14ac:dyDescent="0.2">
      <c r="A19" s="1090" t="s">
        <v>465</v>
      </c>
      <c r="B19" s="1091"/>
      <c r="C19" s="1091"/>
      <c r="D19" s="1092"/>
      <c r="E19" s="302"/>
      <c r="F19" s="540">
        <f>SUM(H19*$H$10)+(I19*$I$10)+(J19*$J$10)+(K19*$K$10)+(L19*$L$10)+(M19*$M$10)+(N19*$N$10)</f>
        <v>81</v>
      </c>
      <c r="G19" s="305">
        <f>SUM(H19:N19)</f>
        <v>1</v>
      </c>
      <c r="H19" s="637"/>
      <c r="I19" s="307"/>
      <c r="J19" s="392"/>
      <c r="K19" s="392">
        <v>1</v>
      </c>
      <c r="L19" s="641"/>
      <c r="M19" s="641"/>
      <c r="N19" s="309"/>
      <c r="P19" s="63"/>
      <c r="Q19" s="160"/>
      <c r="R19" s="162"/>
      <c r="S19" s="160"/>
      <c r="T19" s="160"/>
      <c r="U19" s="160"/>
      <c r="V19" s="161"/>
      <c r="W19" s="160"/>
    </row>
    <row r="20" spans="1:29" ht="15" customHeight="1" x14ac:dyDescent="0.2">
      <c r="A20" s="940"/>
      <c r="B20" s="941"/>
      <c r="C20" s="941"/>
      <c r="D20" s="942"/>
      <c r="E20" s="302"/>
      <c r="F20" s="304"/>
      <c r="G20" s="305"/>
      <c r="H20" s="311"/>
      <c r="I20" s="312"/>
      <c r="J20" s="307"/>
      <c r="K20" s="312"/>
      <c r="L20" s="436"/>
      <c r="M20" s="436"/>
      <c r="N20" s="314"/>
      <c r="P20" s="63"/>
      <c r="Q20" s="160"/>
      <c r="R20" s="162"/>
      <c r="S20" s="160"/>
      <c r="T20" s="160"/>
      <c r="U20" s="160"/>
      <c r="V20" s="161"/>
      <c r="W20" s="160"/>
    </row>
    <row r="21" spans="1:29" ht="15" customHeight="1" x14ac:dyDescent="0.25">
      <c r="A21" s="428" t="s">
        <v>113</v>
      </c>
      <c r="B21" s="429"/>
      <c r="C21" s="429"/>
      <c r="D21" s="429"/>
      <c r="E21" s="430"/>
      <c r="F21" s="372"/>
      <c r="G21" s="315">
        <f>SUM(G14:G19)</f>
        <v>5</v>
      </c>
      <c r="H21" s="943"/>
      <c r="I21" s="944"/>
      <c r="J21" s="944"/>
      <c r="K21" s="944"/>
      <c r="L21" s="944"/>
      <c r="M21" s="944"/>
      <c r="N21" s="945"/>
      <c r="P21" s="63"/>
      <c r="Q21" s="160"/>
      <c r="R21" s="162"/>
      <c r="S21" s="160"/>
      <c r="T21" s="160"/>
      <c r="U21" s="160"/>
      <c r="V21" s="161"/>
      <c r="W21" s="160"/>
    </row>
    <row r="22" spans="1:29" ht="15" customHeight="1" x14ac:dyDescent="0.25">
      <c r="A22" s="946" t="s">
        <v>8</v>
      </c>
      <c r="B22" s="947"/>
      <c r="C22" s="947"/>
      <c r="D22" s="948"/>
      <c r="E22" s="120">
        <f>SUM(F22*$E$12)</f>
        <v>906.25</v>
      </c>
      <c r="F22" s="136">
        <f>SUM(H22*$H$10)+(I22*$I$10)+(J22*$J$10)+(K22*$K$10)+(L22*$L$10)+(M22*$M$10)+(N22*$N$10)</f>
        <v>625</v>
      </c>
      <c r="G22" s="135">
        <f>SUM(H22:N22)</f>
        <v>5</v>
      </c>
      <c r="H22" s="157">
        <f t="shared" ref="H22:N22" si="0">SUM(H14:H21)</f>
        <v>1</v>
      </c>
      <c r="I22" s="157">
        <f t="shared" si="0"/>
        <v>0</v>
      </c>
      <c r="J22" s="157">
        <f t="shared" si="0"/>
        <v>2</v>
      </c>
      <c r="K22" s="157">
        <f t="shared" si="0"/>
        <v>1</v>
      </c>
      <c r="L22" s="157">
        <f t="shared" si="0"/>
        <v>1</v>
      </c>
      <c r="M22" s="157">
        <f t="shared" si="0"/>
        <v>0</v>
      </c>
      <c r="N22" s="157">
        <f t="shared" si="0"/>
        <v>0</v>
      </c>
      <c r="Q22" s="140"/>
    </row>
    <row r="23" spans="1:29" ht="15" customHeight="1" x14ac:dyDescent="0.25">
      <c r="A23" s="949"/>
      <c r="B23" s="950"/>
      <c r="C23" s="950"/>
      <c r="D23" s="950"/>
      <c r="E23" s="155"/>
      <c r="F23" s="154"/>
      <c r="G23" s="154"/>
      <c r="H23" s="154"/>
      <c r="I23" s="154"/>
      <c r="J23" s="154"/>
      <c r="K23" s="154"/>
      <c r="L23" s="424"/>
      <c r="M23" s="424"/>
      <c r="N23" s="152"/>
      <c r="P23" s="63"/>
      <c r="Q23" s="151"/>
      <c r="R23" s="150"/>
      <c r="S23" s="150"/>
      <c r="T23" s="150"/>
    </row>
    <row r="24" spans="1:29" ht="15" customHeight="1" x14ac:dyDescent="0.25">
      <c r="A24" s="951" t="s">
        <v>293</v>
      </c>
      <c r="B24" s="952"/>
      <c r="C24" s="952"/>
      <c r="D24" s="953"/>
      <c r="E24" s="388">
        <f>SUM(F24*$E$12)</f>
        <v>174</v>
      </c>
      <c r="F24" s="389">
        <f>SUM(H24*$H$10)+(I24*$I$10)+(J24*$J$10)+(K24*$K$10)+(L24*$L$10)+(M24*$M$10)+(N24*$N$10)</f>
        <v>120</v>
      </c>
      <c r="G24" s="390">
        <f>SUM(H24:N24)</f>
        <v>1</v>
      </c>
      <c r="H24" s="391"/>
      <c r="I24" s="392"/>
      <c r="J24" s="392">
        <v>1</v>
      </c>
      <c r="K24" s="392"/>
      <c r="L24" s="393"/>
      <c r="M24" s="393"/>
      <c r="N24" s="394"/>
      <c r="P24" s="63"/>
      <c r="Q24" s="151"/>
      <c r="R24" s="150"/>
      <c r="S24" s="150"/>
      <c r="T24" s="150"/>
    </row>
    <row r="25" spans="1:29" ht="15" customHeight="1" x14ac:dyDescent="0.25">
      <c r="A25" s="951" t="s">
        <v>294</v>
      </c>
      <c r="B25" s="952"/>
      <c r="C25" s="952"/>
      <c r="D25" s="953"/>
      <c r="E25" s="388">
        <f>SUM(F25*$E$12)</f>
        <v>0</v>
      </c>
      <c r="F25" s="389">
        <f>SUM(H25*$H$10)+(I25*$I$10)+(J25*$J$10)+(K25*$K$10)+(L25*$L$10)+(M25*$M$10)+(N25*$N$10)</f>
        <v>0</v>
      </c>
      <c r="G25" s="390">
        <f>SUM(H25:N25)</f>
        <v>0</v>
      </c>
      <c r="H25" s="391"/>
      <c r="I25" s="392"/>
      <c r="J25" s="392"/>
      <c r="K25" s="392"/>
      <c r="L25" s="393"/>
      <c r="M25" s="393"/>
      <c r="N25" s="394"/>
      <c r="P25" s="149"/>
    </row>
    <row r="26" spans="1:29" ht="15" customHeight="1" x14ac:dyDescent="0.25">
      <c r="A26" s="951"/>
      <c r="B26" s="952"/>
      <c r="C26" s="952"/>
      <c r="D26" s="953"/>
      <c r="E26" s="388"/>
      <c r="F26" s="389"/>
      <c r="G26" s="390"/>
      <c r="H26" s="391"/>
      <c r="I26" s="392"/>
      <c r="J26" s="392"/>
      <c r="K26" s="392"/>
      <c r="L26" s="393"/>
      <c r="M26" s="393"/>
      <c r="N26" s="394"/>
      <c r="P26" s="63"/>
      <c r="Q26" s="140"/>
    </row>
    <row r="27" spans="1:29" ht="15" customHeight="1" x14ac:dyDescent="0.25">
      <c r="A27" s="946" t="s">
        <v>59</v>
      </c>
      <c r="B27" s="947"/>
      <c r="C27" s="947"/>
      <c r="D27" s="948"/>
      <c r="E27" s="120">
        <f>SUM(F27*$E$12)</f>
        <v>174</v>
      </c>
      <c r="F27" s="136">
        <f>SUM(H27*$H$10)+(I27*$I$10)+(J27*$J$10)+(K27*$K$10)+(L27*$L$10)+(M27*$M$10)+(N27*$N$10)</f>
        <v>120</v>
      </c>
      <c r="G27" s="135">
        <f>SUM(G25:G26)</f>
        <v>0</v>
      </c>
      <c r="H27" s="135">
        <f t="shared" ref="H27:N27" si="1">SUM(H24:H26)</f>
        <v>0</v>
      </c>
      <c r="I27" s="135">
        <f t="shared" si="1"/>
        <v>0</v>
      </c>
      <c r="J27" s="135">
        <f t="shared" si="1"/>
        <v>1</v>
      </c>
      <c r="K27" s="135">
        <f t="shared" si="1"/>
        <v>0</v>
      </c>
      <c r="L27" s="135">
        <f t="shared" si="1"/>
        <v>0</v>
      </c>
      <c r="M27" s="135">
        <f t="shared" si="1"/>
        <v>0</v>
      </c>
      <c r="N27" s="135">
        <f t="shared" si="1"/>
        <v>0</v>
      </c>
    </row>
    <row r="28" spans="1:29" ht="15" customHeight="1" x14ac:dyDescent="0.25">
      <c r="A28" s="954"/>
      <c r="B28" s="955"/>
      <c r="C28" s="955"/>
      <c r="D28" s="955"/>
      <c r="E28" s="130"/>
      <c r="F28" s="129"/>
      <c r="G28" s="127"/>
      <c r="H28" s="128"/>
      <c r="I28" s="127"/>
      <c r="J28" s="127"/>
      <c r="K28" s="127"/>
      <c r="L28" s="126"/>
      <c r="M28" s="126"/>
      <c r="N28" s="125"/>
    </row>
    <row r="29" spans="1:29" ht="15" customHeight="1" thickBot="1" x14ac:dyDescent="0.3">
      <c r="A29" s="956" t="s">
        <v>24</v>
      </c>
      <c r="B29" s="957"/>
      <c r="C29" s="957"/>
      <c r="D29" s="958"/>
      <c r="E29" s="120">
        <f>SUM(E22+E27)</f>
        <v>1080.25</v>
      </c>
      <c r="F29" s="120">
        <f t="shared" ref="F29:N29" si="2">SUM(F22+F27)</f>
        <v>745</v>
      </c>
      <c r="G29" s="120">
        <f t="shared" si="2"/>
        <v>5</v>
      </c>
      <c r="H29" s="120">
        <f t="shared" si="2"/>
        <v>1</v>
      </c>
      <c r="I29" s="120">
        <f t="shared" si="2"/>
        <v>0</v>
      </c>
      <c r="J29" s="120">
        <f t="shared" si="2"/>
        <v>3</v>
      </c>
      <c r="K29" s="120">
        <f t="shared" si="2"/>
        <v>1</v>
      </c>
      <c r="L29" s="120">
        <f t="shared" si="2"/>
        <v>1</v>
      </c>
      <c r="M29" s="120">
        <f t="shared" si="2"/>
        <v>0</v>
      </c>
      <c r="N29" s="120">
        <f t="shared" si="2"/>
        <v>0</v>
      </c>
    </row>
    <row r="30" spans="1:29" ht="13.5" hidden="1" thickBot="1" x14ac:dyDescent="0.25">
      <c r="A30" s="357"/>
      <c r="B30" s="358"/>
      <c r="C30" s="118" t="s">
        <v>9</v>
      </c>
      <c r="D30" s="117"/>
      <c r="E30" s="117"/>
      <c r="F30" s="117"/>
      <c r="G30" s="116" t="e">
        <f>#REF!+#REF!</f>
        <v>#REF!</v>
      </c>
      <c r="H30" s="115"/>
      <c r="I30" s="115"/>
      <c r="J30" s="115"/>
      <c r="K30" s="115"/>
      <c r="L30" s="115"/>
      <c r="M30" s="115"/>
      <c r="N30" s="114"/>
    </row>
    <row r="31" spans="1:29" ht="13.5" hidden="1" thickBot="1" x14ac:dyDescent="0.25">
      <c r="A31" s="113"/>
      <c r="B31" s="112"/>
      <c r="C31" s="111" t="s">
        <v>10</v>
      </c>
      <c r="D31" s="110"/>
      <c r="E31" s="110"/>
      <c r="F31" s="110"/>
      <c r="G31" s="109"/>
      <c r="H31" s="108" t="e">
        <f>(#REF!+#REF!)*100</f>
        <v>#REF!</v>
      </c>
      <c r="I31" s="108" t="e">
        <f>(#REF!+#REF!)*100</f>
        <v>#REF!</v>
      </c>
      <c r="J31" s="108" t="e">
        <f>(#REF!+#REF!)*100</f>
        <v>#REF!</v>
      </c>
      <c r="K31" s="108" t="e">
        <f>(#REF!+#REF!)*168</f>
        <v>#REF!</v>
      </c>
      <c r="L31" s="108" t="e">
        <f>(#REF!+#REF!)*48</f>
        <v>#REF!</v>
      </c>
      <c r="M31" s="107" t="e">
        <f>(#REF!+#REF!)*36</f>
        <v>#REF!</v>
      </c>
      <c r="N31" s="106" t="e">
        <f>(#REF!+#REF!)*36</f>
        <v>#REF!</v>
      </c>
    </row>
    <row r="32" spans="1:29" ht="58.5" customHeight="1" thickTop="1" x14ac:dyDescent="0.25">
      <c r="A32" s="105" t="s">
        <v>11</v>
      </c>
      <c r="B32" s="104" t="s">
        <v>12</v>
      </c>
      <c r="C32" s="103" t="s">
        <v>13</v>
      </c>
      <c r="D32" s="101"/>
      <c r="E32" s="101"/>
      <c r="F32" s="101"/>
      <c r="G32" s="101"/>
      <c r="H32" s="102" t="s">
        <v>3</v>
      </c>
      <c r="I32" s="101"/>
      <c r="J32" s="100"/>
      <c r="K32" s="100"/>
      <c r="L32" s="100"/>
      <c r="M32" s="99" t="s">
        <v>15</v>
      </c>
      <c r="N32" s="98" t="s">
        <v>16</v>
      </c>
      <c r="P32" s="59"/>
      <c r="Q32" s="59"/>
      <c r="R32" s="83"/>
      <c r="W32" s="83"/>
      <c r="X32" s="83"/>
      <c r="Y32" s="83"/>
      <c r="Z32" s="83"/>
      <c r="AA32" s="83"/>
      <c r="AB32" s="83"/>
      <c r="AC32" s="59"/>
    </row>
    <row r="33" spans="1:29" ht="15" customHeight="1" x14ac:dyDescent="0.2">
      <c r="A33" s="440"/>
      <c r="B33" s="308"/>
      <c r="C33" s="959" t="s">
        <v>340</v>
      </c>
      <c r="D33" s="942"/>
      <c r="E33" s="320">
        <f t="shared" ref="E33:E38" si="3">SUM(F33*$E$12)</f>
        <v>145</v>
      </c>
      <c r="F33" s="320">
        <f t="shared" ref="F33:F38" si="4">SUM(N33*M33)</f>
        <v>100</v>
      </c>
      <c r="G33" s="348"/>
      <c r="H33" s="321"/>
      <c r="I33" s="321"/>
      <c r="J33" s="320"/>
      <c r="K33" s="322"/>
      <c r="L33" s="319"/>
      <c r="M33" s="320">
        <v>1</v>
      </c>
      <c r="N33" s="323">
        <v>100</v>
      </c>
      <c r="P33" s="59"/>
      <c r="W33" s="97"/>
      <c r="X33" s="96"/>
      <c r="Y33" s="96"/>
      <c r="Z33" s="96"/>
      <c r="AA33" s="96"/>
      <c r="AB33" s="96"/>
      <c r="AC33" s="59"/>
    </row>
    <row r="34" spans="1:29" ht="15" customHeight="1" x14ac:dyDescent="0.2">
      <c r="A34" s="440"/>
      <c r="B34" s="308"/>
      <c r="C34" s="959" t="s">
        <v>38</v>
      </c>
      <c r="D34" s="942"/>
      <c r="E34" s="320">
        <f t="shared" si="3"/>
        <v>217.5</v>
      </c>
      <c r="F34" s="320">
        <f t="shared" si="4"/>
        <v>150</v>
      </c>
      <c r="G34" s="348"/>
      <c r="H34" s="324"/>
      <c r="I34" s="322"/>
      <c r="J34" s="325"/>
      <c r="K34" s="322"/>
      <c r="L34" s="319"/>
      <c r="M34" s="320">
        <v>1</v>
      </c>
      <c r="N34" s="328">
        <v>150</v>
      </c>
      <c r="P34" s="59"/>
      <c r="W34" s="97"/>
      <c r="X34" s="96"/>
      <c r="Y34" s="96"/>
      <c r="Z34" s="96"/>
      <c r="AA34" s="96"/>
      <c r="AB34" s="96"/>
      <c r="AC34" s="59"/>
    </row>
    <row r="35" spans="1:29" ht="15" customHeight="1" x14ac:dyDescent="0.2">
      <c r="A35" s="440"/>
      <c r="B35" s="308"/>
      <c r="C35" s="1093"/>
      <c r="D35" s="1094"/>
      <c r="E35" s="320">
        <f t="shared" si="3"/>
        <v>0</v>
      </c>
      <c r="F35" s="320">
        <f t="shared" si="4"/>
        <v>0</v>
      </c>
      <c r="G35" s="348"/>
      <c r="H35" s="324"/>
      <c r="I35" s="322"/>
      <c r="J35" s="325"/>
      <c r="K35" s="322"/>
      <c r="L35" s="319"/>
      <c r="M35" s="326"/>
      <c r="N35" s="327"/>
      <c r="P35" s="59"/>
      <c r="W35" s="97"/>
      <c r="X35" s="96"/>
      <c r="Y35" s="96"/>
      <c r="Z35" s="96"/>
      <c r="AA35" s="96"/>
      <c r="AB35" s="96"/>
      <c r="AC35" s="59"/>
    </row>
    <row r="36" spans="1:29" ht="15" customHeight="1" x14ac:dyDescent="0.2">
      <c r="A36" s="440"/>
      <c r="B36" s="308"/>
      <c r="C36" s="318"/>
      <c r="D36" s="319"/>
      <c r="E36" s="320">
        <f t="shared" si="3"/>
        <v>0</v>
      </c>
      <c r="F36" s="320">
        <f t="shared" si="4"/>
        <v>0</v>
      </c>
      <c r="G36" s="348"/>
      <c r="H36" s="321"/>
      <c r="I36" s="321"/>
      <c r="J36" s="320"/>
      <c r="K36" s="322"/>
      <c r="L36" s="319"/>
      <c r="M36" s="320"/>
      <c r="N36" s="323"/>
      <c r="P36" s="59"/>
      <c r="W36" s="97"/>
      <c r="X36" s="96"/>
      <c r="Y36" s="96"/>
      <c r="Z36" s="96"/>
      <c r="AA36" s="96"/>
      <c r="AB36" s="96"/>
      <c r="AC36" s="59"/>
    </row>
    <row r="37" spans="1:29" ht="15" customHeight="1" x14ac:dyDescent="0.2">
      <c r="A37" s="317"/>
      <c r="B37" s="307"/>
      <c r="C37" s="318"/>
      <c r="D37" s="319"/>
      <c r="E37" s="320">
        <f t="shared" si="3"/>
        <v>0</v>
      </c>
      <c r="F37" s="320">
        <f t="shared" si="4"/>
        <v>0</v>
      </c>
      <c r="G37" s="348"/>
      <c r="H37" s="321"/>
      <c r="I37" s="321"/>
      <c r="J37" s="320"/>
      <c r="K37" s="322"/>
      <c r="L37" s="319"/>
      <c r="M37" s="320"/>
      <c r="N37" s="323"/>
      <c r="P37" s="59"/>
      <c r="W37" s="83"/>
      <c r="X37" s="83"/>
      <c r="Y37" s="83"/>
      <c r="Z37" s="83"/>
      <c r="AA37" s="83"/>
      <c r="AB37" s="60"/>
      <c r="AC37" s="59"/>
    </row>
    <row r="38" spans="1:29" ht="15" customHeight="1" x14ac:dyDescent="0.2">
      <c r="A38" s="317"/>
      <c r="B38" s="307"/>
      <c r="C38" s="318"/>
      <c r="D38" s="319"/>
      <c r="E38" s="320">
        <f t="shared" si="3"/>
        <v>0</v>
      </c>
      <c r="F38" s="320">
        <f t="shared" si="4"/>
        <v>0</v>
      </c>
      <c r="G38" s="348"/>
      <c r="H38" s="324"/>
      <c r="I38" s="322"/>
      <c r="J38" s="325"/>
      <c r="K38" s="322"/>
      <c r="L38" s="319"/>
      <c r="M38" s="320"/>
      <c r="N38" s="328"/>
      <c r="P38" s="59"/>
      <c r="W38" s="83"/>
      <c r="X38" s="83"/>
      <c r="Y38" s="83"/>
      <c r="Z38" s="83"/>
      <c r="AA38" s="83"/>
      <c r="AB38" s="60"/>
      <c r="AC38" s="59"/>
    </row>
    <row r="39" spans="1:29" ht="15" customHeight="1" x14ac:dyDescent="0.2">
      <c r="A39" s="440"/>
      <c r="B39" s="308"/>
      <c r="C39" s="348"/>
      <c r="D39" s="349"/>
      <c r="E39" s="320"/>
      <c r="F39" s="320"/>
      <c r="G39" s="320"/>
      <c r="H39" s="324"/>
      <c r="I39" s="322"/>
      <c r="J39" s="325"/>
      <c r="K39" s="322"/>
      <c r="L39" s="320"/>
      <c r="M39" s="320"/>
      <c r="N39" s="323"/>
      <c r="P39" s="59"/>
      <c r="W39" s="74"/>
      <c r="X39" s="74"/>
      <c r="Y39" s="74"/>
      <c r="Z39" s="63"/>
      <c r="AA39" s="74"/>
      <c r="AB39" s="74"/>
      <c r="AC39" s="59"/>
    </row>
    <row r="40" spans="1:29" ht="15" customHeight="1" x14ac:dyDescent="0.25">
      <c r="A40" s="440"/>
      <c r="B40" s="308"/>
      <c r="C40" s="938" t="s">
        <v>305</v>
      </c>
      <c r="D40" s="939"/>
      <c r="E40" s="320">
        <f>SUM(E33:E38)</f>
        <v>362.5</v>
      </c>
      <c r="F40" s="320">
        <f>SUM(F33:F38)</f>
        <v>250</v>
      </c>
      <c r="G40" s="320"/>
      <c r="H40" s="320"/>
      <c r="I40" s="320"/>
      <c r="J40" s="320"/>
      <c r="K40" s="320"/>
      <c r="L40" s="320"/>
      <c r="M40" s="320"/>
      <c r="N40" s="331"/>
      <c r="P40" s="59"/>
      <c r="Q40" s="63"/>
      <c r="R40" s="63"/>
      <c r="W40" s="60"/>
      <c r="X40" s="60"/>
      <c r="Y40" s="60"/>
      <c r="Z40" s="60"/>
      <c r="AA40" s="60"/>
      <c r="AB40" s="60"/>
      <c r="AC40" s="59"/>
    </row>
    <row r="41" spans="1:29" ht="15" customHeight="1" thickBot="1" x14ac:dyDescent="0.3">
      <c r="A41" s="333"/>
      <c r="B41" s="332"/>
      <c r="C41" s="916"/>
      <c r="D41" s="917"/>
      <c r="E41" s="917"/>
      <c r="F41" s="917"/>
      <c r="G41" s="918"/>
      <c r="H41" s="334"/>
      <c r="I41" s="334"/>
      <c r="J41" s="334"/>
      <c r="K41" s="334"/>
      <c r="L41" s="334"/>
      <c r="M41" s="334"/>
      <c r="N41" s="335"/>
      <c r="P41" s="59"/>
      <c r="Q41" s="63"/>
      <c r="R41" s="63"/>
      <c r="W41" s="60"/>
      <c r="X41" s="60"/>
      <c r="Y41" s="60"/>
      <c r="Z41" s="60"/>
      <c r="AA41" s="60"/>
      <c r="AB41" s="60"/>
      <c r="AC41" s="59"/>
    </row>
    <row r="42" spans="1:29" ht="15" customHeight="1" x14ac:dyDescent="0.25">
      <c r="A42" s="333"/>
      <c r="B42" s="332"/>
      <c r="C42" s="919" t="s">
        <v>18</v>
      </c>
      <c r="D42" s="920"/>
      <c r="E42" s="581">
        <f>SUM(E22+E40)</f>
        <v>1268.75</v>
      </c>
      <c r="F42" s="581">
        <f>SUM(F22+F40)</f>
        <v>875</v>
      </c>
      <c r="G42" s="581">
        <f>SUM(G22+G40)</f>
        <v>5</v>
      </c>
      <c r="H42" s="334"/>
      <c r="I42" s="334"/>
      <c r="J42" s="334"/>
      <c r="K42" s="334"/>
      <c r="L42" s="334"/>
      <c r="M42" s="334"/>
      <c r="N42" s="335"/>
      <c r="P42" s="59"/>
      <c r="Q42" s="63"/>
      <c r="R42" s="63"/>
      <c r="W42" s="60"/>
      <c r="X42" s="60"/>
      <c r="Y42" s="60"/>
      <c r="Z42" s="60"/>
      <c r="AA42" s="60"/>
      <c r="AB42" s="60"/>
      <c r="AC42" s="59"/>
    </row>
    <row r="43" spans="1:29" ht="15" customHeight="1" thickBot="1" x14ac:dyDescent="0.3">
      <c r="A43" s="333"/>
      <c r="B43" s="332"/>
      <c r="C43" s="921" t="s">
        <v>112</v>
      </c>
      <c r="D43" s="922"/>
      <c r="E43" s="583">
        <f>SUM(E22+E25+E40)</f>
        <v>1268.75</v>
      </c>
      <c r="F43" s="583">
        <f>SUM(F22+F25+F40)</f>
        <v>875</v>
      </c>
      <c r="G43" s="583">
        <f>SUM(G22+G25+G40)</f>
        <v>5</v>
      </c>
      <c r="H43" s="334"/>
      <c r="I43" s="334"/>
      <c r="J43" s="334"/>
      <c r="K43" s="334"/>
      <c r="L43" s="334"/>
      <c r="M43" s="334"/>
      <c r="N43" s="335"/>
      <c r="P43" s="59"/>
      <c r="Q43" s="63"/>
      <c r="R43" s="63"/>
      <c r="S43" s="63"/>
      <c r="T43" s="62"/>
      <c r="U43" s="61"/>
      <c r="V43" s="60"/>
      <c r="W43" s="60"/>
      <c r="X43" s="60"/>
      <c r="Y43" s="60"/>
      <c r="Z43" s="60"/>
      <c r="AA43" s="60"/>
      <c r="AB43" s="60"/>
      <c r="AC43" s="59"/>
    </row>
    <row r="44" spans="1:29" ht="15" customHeight="1" x14ac:dyDescent="0.25">
      <c r="A44" s="333"/>
      <c r="B44" s="332"/>
      <c r="C44" s="999"/>
      <c r="D44" s="1000"/>
      <c r="E44" s="1000"/>
      <c r="F44" s="1000"/>
      <c r="G44" s="1001"/>
      <c r="H44" s="334"/>
      <c r="I44" s="334"/>
      <c r="J44" s="334"/>
      <c r="K44" s="334"/>
      <c r="L44" s="334"/>
      <c r="M44" s="334"/>
      <c r="N44" s="335"/>
      <c r="P44" s="59"/>
      <c r="Q44" s="63"/>
      <c r="R44" s="63"/>
      <c r="S44" s="63"/>
      <c r="T44" s="62"/>
      <c r="U44" s="61"/>
      <c r="V44" s="60"/>
      <c r="W44" s="60"/>
      <c r="X44" s="60"/>
      <c r="Y44" s="60"/>
      <c r="Z44" s="60"/>
      <c r="AA44" s="60"/>
      <c r="AB44" s="60"/>
      <c r="AC44" s="59"/>
    </row>
    <row r="45" spans="1:29" ht="15" customHeight="1" x14ac:dyDescent="0.2">
      <c r="A45" s="926" t="s">
        <v>20</v>
      </c>
      <c r="B45" s="927"/>
      <c r="C45" s="927"/>
      <c r="D45" s="927"/>
      <c r="E45" s="927"/>
      <c r="F45" s="927"/>
      <c r="G45" s="927"/>
      <c r="H45" s="927"/>
      <c r="I45" s="927"/>
      <c r="J45" s="927"/>
      <c r="K45" s="927"/>
      <c r="L45" s="927"/>
      <c r="M45" s="927"/>
      <c r="N45" s="928"/>
    </row>
    <row r="46" spans="1:29" ht="15" customHeight="1" x14ac:dyDescent="0.2">
      <c r="A46" s="929"/>
      <c r="B46" s="930"/>
      <c r="C46" s="930"/>
      <c r="D46" s="930"/>
      <c r="E46" s="930"/>
      <c r="F46" s="930"/>
      <c r="G46" s="930"/>
      <c r="H46" s="930"/>
      <c r="I46" s="930"/>
      <c r="J46" s="930"/>
      <c r="K46" s="930"/>
      <c r="L46" s="930"/>
      <c r="M46" s="930"/>
      <c r="N46" s="931"/>
    </row>
    <row r="47" spans="1:29" ht="15" customHeight="1" x14ac:dyDescent="0.2">
      <c r="A47" s="932" t="s">
        <v>464</v>
      </c>
      <c r="B47" s="933"/>
      <c r="C47" s="933"/>
      <c r="D47" s="933"/>
      <c r="E47" s="933"/>
      <c r="F47" s="933"/>
      <c r="G47" s="933"/>
      <c r="H47" s="933"/>
      <c r="I47" s="933"/>
      <c r="J47" s="933"/>
      <c r="K47" s="933"/>
      <c r="L47" s="933"/>
      <c r="M47" s="933"/>
      <c r="N47" s="934"/>
    </row>
    <row r="48" spans="1:29" ht="15" customHeight="1" x14ac:dyDescent="0.2">
      <c r="A48" s="932"/>
      <c r="B48" s="933"/>
      <c r="C48" s="933"/>
      <c r="D48" s="933"/>
      <c r="E48" s="933"/>
      <c r="F48" s="933"/>
      <c r="G48" s="933"/>
      <c r="H48" s="933"/>
      <c r="I48" s="933"/>
      <c r="J48" s="933"/>
      <c r="K48" s="933"/>
      <c r="L48" s="933"/>
      <c r="M48" s="933"/>
      <c r="N48" s="934"/>
    </row>
    <row r="49" spans="1:14" ht="15" customHeight="1" x14ac:dyDescent="0.2">
      <c r="A49" s="932"/>
      <c r="B49" s="933"/>
      <c r="C49" s="933"/>
      <c r="D49" s="933"/>
      <c r="E49" s="933"/>
      <c r="F49" s="933"/>
      <c r="G49" s="933"/>
      <c r="H49" s="933"/>
      <c r="I49" s="933"/>
      <c r="J49" s="933"/>
      <c r="K49" s="933"/>
      <c r="L49" s="933"/>
      <c r="M49" s="933"/>
      <c r="N49" s="934"/>
    </row>
    <row r="50" spans="1:14" ht="15" customHeight="1" x14ac:dyDescent="0.2">
      <c r="A50" s="932"/>
      <c r="B50" s="933"/>
      <c r="C50" s="933"/>
      <c r="D50" s="933"/>
      <c r="E50" s="933"/>
      <c r="F50" s="933"/>
      <c r="G50" s="933"/>
      <c r="H50" s="933"/>
      <c r="I50" s="933"/>
      <c r="J50" s="933"/>
      <c r="K50" s="933"/>
      <c r="L50" s="933"/>
      <c r="M50" s="933"/>
      <c r="N50" s="934"/>
    </row>
    <row r="51" spans="1:14" ht="15" customHeight="1" x14ac:dyDescent="0.2">
      <c r="A51" s="932"/>
      <c r="B51" s="933"/>
      <c r="C51" s="933"/>
      <c r="D51" s="933"/>
      <c r="E51" s="933"/>
      <c r="F51" s="933"/>
      <c r="G51" s="933"/>
      <c r="H51" s="933"/>
      <c r="I51" s="933"/>
      <c r="J51" s="933"/>
      <c r="K51" s="933"/>
      <c r="L51" s="933"/>
      <c r="M51" s="933"/>
      <c r="N51" s="934"/>
    </row>
    <row r="52" spans="1:14" ht="15" customHeight="1" x14ac:dyDescent="0.2">
      <c r="A52" s="935"/>
      <c r="B52" s="936"/>
      <c r="C52" s="936"/>
      <c r="D52" s="936"/>
      <c r="E52" s="936"/>
      <c r="F52" s="936"/>
      <c r="G52" s="936"/>
      <c r="H52" s="936"/>
      <c r="I52" s="936"/>
      <c r="J52" s="936"/>
      <c r="K52" s="936"/>
      <c r="L52" s="936"/>
      <c r="M52" s="936"/>
      <c r="N52" s="937"/>
    </row>
    <row r="53" spans="1:14" ht="15" customHeight="1" thickBot="1" x14ac:dyDescent="0.25">
      <c r="A53" s="913"/>
      <c r="B53" s="914"/>
      <c r="C53" s="914"/>
      <c r="D53" s="914"/>
      <c r="E53" s="914"/>
      <c r="F53" s="914"/>
      <c r="G53" s="914"/>
      <c r="H53" s="914"/>
      <c r="I53" s="914"/>
      <c r="J53" s="914"/>
      <c r="K53" s="914"/>
      <c r="L53" s="914"/>
      <c r="M53" s="914"/>
      <c r="N53" s="915"/>
    </row>
  </sheetData>
  <mergeCells count="43">
    <mergeCell ref="C33:D33"/>
    <mergeCell ref="C34:D34"/>
    <mergeCell ref="C35:D35"/>
    <mergeCell ref="A17:D17"/>
    <mergeCell ref="A29:D29"/>
    <mergeCell ref="A24:D24"/>
    <mergeCell ref="A23:D23"/>
    <mergeCell ref="A25:D25"/>
    <mergeCell ref="A26:D26"/>
    <mergeCell ref="A27:D27"/>
    <mergeCell ref="A28:D28"/>
    <mergeCell ref="A13:D13"/>
    <mergeCell ref="K1:N1"/>
    <mergeCell ref="A2:C2"/>
    <mergeCell ref="K2:N2"/>
    <mergeCell ref="A3:C3"/>
    <mergeCell ref="K3:N3"/>
    <mergeCell ref="A4:C4"/>
    <mergeCell ref="A5:C5"/>
    <mergeCell ref="A6:C6"/>
    <mergeCell ref="A7:C7"/>
    <mergeCell ref="H7:N7"/>
    <mergeCell ref="C12:D12"/>
    <mergeCell ref="H21:N21"/>
    <mergeCell ref="A22:D22"/>
    <mergeCell ref="A14:D14"/>
    <mergeCell ref="A20:D20"/>
    <mergeCell ref="A15:D15"/>
    <mergeCell ref="A18:D18"/>
    <mergeCell ref="A19:D19"/>
    <mergeCell ref="A53:N53"/>
    <mergeCell ref="C40:D40"/>
    <mergeCell ref="C42:D42"/>
    <mergeCell ref="C43:D43"/>
    <mergeCell ref="A45:N46"/>
    <mergeCell ref="A47:N47"/>
    <mergeCell ref="C41:G41"/>
    <mergeCell ref="C44:G44"/>
    <mergeCell ref="A48:N48"/>
    <mergeCell ref="A49:N49"/>
    <mergeCell ref="A50:N50"/>
    <mergeCell ref="A51:N51"/>
    <mergeCell ref="A52:N52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890E6-9BF7-460E-93A0-BAFC3CE631E8}">
  <sheetPr>
    <tabColor theme="7" tint="0.59999389629810485"/>
  </sheetPr>
  <dimension ref="A1:AC51"/>
  <sheetViews>
    <sheetView showGridLines="0" view="pageLayout" topLeftCell="E10" zoomScale="80" zoomScaleNormal="90" zoomScalePageLayoutView="80" workbookViewId="0">
      <selection activeCell="J13" sqref="J13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445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445"/>
      <c r="G1" s="445"/>
      <c r="I1" s="221"/>
      <c r="J1" s="220"/>
      <c r="K1" s="973"/>
      <c r="L1" s="973"/>
      <c r="M1" s="973"/>
      <c r="N1" s="973"/>
    </row>
    <row r="2" spans="1:24" ht="14.25" customHeight="1" x14ac:dyDescent="0.25">
      <c r="A2" s="974" t="s">
        <v>91</v>
      </c>
      <c r="B2" s="974"/>
      <c r="C2" s="974"/>
      <c r="D2" s="495" t="s">
        <v>125</v>
      </c>
      <c r="E2" s="496"/>
      <c r="F2" s="496"/>
      <c r="G2" s="206"/>
      <c r="H2" s="214"/>
      <c r="I2" s="215"/>
      <c r="J2" s="214"/>
      <c r="K2" s="975" t="s">
        <v>102</v>
      </c>
      <c r="L2" s="975"/>
      <c r="M2" s="975"/>
      <c r="N2" s="975"/>
    </row>
    <row r="3" spans="1:24" ht="17.25" customHeight="1" x14ac:dyDescent="0.25">
      <c r="A3" s="1085" t="s">
        <v>90</v>
      </c>
      <c r="B3" s="1086"/>
      <c r="C3" s="1086"/>
      <c r="D3" s="661"/>
      <c r="E3" s="380"/>
      <c r="F3" s="380"/>
      <c r="G3" s="395"/>
      <c r="H3" s="396"/>
      <c r="I3" s="219"/>
      <c r="J3" s="214"/>
      <c r="K3" s="978">
        <v>43889</v>
      </c>
      <c r="L3" s="979"/>
      <c r="M3" s="979"/>
      <c r="N3" s="979"/>
    </row>
    <row r="4" spans="1:24" ht="14.25" customHeight="1" x14ac:dyDescent="0.25">
      <c r="A4" s="976" t="s">
        <v>92</v>
      </c>
      <c r="B4" s="976"/>
      <c r="C4" s="976"/>
      <c r="D4" s="381"/>
      <c r="E4" s="382"/>
      <c r="F4" s="382"/>
      <c r="G4" s="397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6" t="s">
        <v>93</v>
      </c>
      <c r="B5" s="976"/>
      <c r="C5" s="976"/>
      <c r="D5" s="383"/>
      <c r="E5" s="382"/>
      <c r="F5" s="382"/>
      <c r="G5" s="397"/>
      <c r="H5" s="214"/>
      <c r="I5" s="214"/>
      <c r="J5" s="214"/>
      <c r="K5" s="215"/>
      <c r="L5" s="214"/>
      <c r="M5" s="351"/>
      <c r="N5" s="352"/>
    </row>
    <row r="6" spans="1:24" ht="14.25" customHeight="1" x14ac:dyDescent="0.25">
      <c r="A6" s="976" t="s">
        <v>95</v>
      </c>
      <c r="B6" s="977"/>
      <c r="C6" s="977"/>
      <c r="D6" s="444"/>
      <c r="E6" s="384"/>
      <c r="F6" s="384"/>
      <c r="G6" s="395"/>
      <c r="H6" s="441"/>
      <c r="I6" s="441"/>
      <c r="J6" s="441"/>
      <c r="K6" s="441"/>
      <c r="L6" s="441"/>
      <c r="M6" s="441"/>
      <c r="N6" s="441"/>
    </row>
    <row r="7" spans="1:24" ht="14.25" customHeight="1" x14ac:dyDescent="0.25">
      <c r="A7" s="976" t="s">
        <v>94</v>
      </c>
      <c r="B7" s="976"/>
      <c r="C7" s="976"/>
      <c r="D7" s="497" t="s">
        <v>123</v>
      </c>
      <c r="E7" s="497"/>
      <c r="F7" s="497"/>
      <c r="G7" s="214"/>
      <c r="H7" s="980"/>
      <c r="I7" s="981"/>
      <c r="J7" s="981"/>
      <c r="K7" s="981"/>
      <c r="L7" s="981"/>
      <c r="M7" s="981"/>
      <c r="N7" s="981"/>
    </row>
    <row r="8" spans="1:24" ht="14.25" customHeight="1" x14ac:dyDescent="0.25">
      <c r="A8" s="443"/>
      <c r="B8" s="443"/>
      <c r="C8" s="443"/>
      <c r="D8" s="214"/>
      <c r="E8" s="214"/>
      <c r="F8" s="214"/>
      <c r="G8" s="214"/>
      <c r="H8" s="441"/>
      <c r="I8" s="442"/>
      <c r="J8" s="442"/>
      <c r="K8" s="442"/>
      <c r="L8" s="442"/>
      <c r="M8" s="442"/>
      <c r="N8" s="442"/>
    </row>
    <row r="9" spans="1:24" ht="14.25" customHeight="1" x14ac:dyDescent="0.25">
      <c r="A9" s="443"/>
      <c r="B9" s="443"/>
      <c r="C9" s="443"/>
      <c r="D9" s="214"/>
      <c r="E9" s="214"/>
      <c r="F9" s="214"/>
      <c r="G9" s="214"/>
      <c r="H9" s="441"/>
      <c r="I9" s="442"/>
      <c r="J9" s="442"/>
      <c r="K9" s="442"/>
      <c r="L9" s="442"/>
      <c r="M9" s="442"/>
      <c r="N9" s="442"/>
    </row>
    <row r="10" spans="1:24" ht="14.25" customHeight="1" thickBot="1" x14ac:dyDescent="0.25">
      <c r="G10" s="203"/>
      <c r="H10" s="373">
        <v>240</v>
      </c>
      <c r="I10" s="373">
        <v>180</v>
      </c>
      <c r="J10" s="300">
        <v>120</v>
      </c>
      <c r="K10" s="300">
        <v>81</v>
      </c>
      <c r="L10" s="300">
        <v>64</v>
      </c>
      <c r="M10" s="300">
        <v>32</v>
      </c>
      <c r="N10" s="300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492"/>
      <c r="I11" s="492"/>
      <c r="J11" s="492"/>
      <c r="K11" s="492"/>
      <c r="L11" s="492"/>
      <c r="M11" s="492"/>
      <c r="N11" s="441"/>
      <c r="R11" s="425"/>
      <c r="S11" s="425"/>
      <c r="T11" s="425"/>
      <c r="U11" s="425"/>
      <c r="V11" s="425"/>
      <c r="W11" s="425"/>
      <c r="X11" s="425"/>
    </row>
    <row r="12" spans="1:24" ht="52.5" customHeight="1" thickBot="1" x14ac:dyDescent="0.3">
      <c r="A12" s="200"/>
      <c r="B12" s="199"/>
      <c r="C12" s="982"/>
      <c r="D12" s="879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531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70" t="s">
        <v>64</v>
      </c>
      <c r="B13" s="971"/>
      <c r="C13" s="971"/>
      <c r="D13" s="972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s="150" customFormat="1" ht="15" customHeight="1" x14ac:dyDescent="0.2">
      <c r="A14" s="996" t="s">
        <v>466</v>
      </c>
      <c r="B14" s="997"/>
      <c r="C14" s="997"/>
      <c r="D14" s="998"/>
      <c r="E14" s="539"/>
      <c r="F14" s="540">
        <f>SUM(H14*$H$10)+(I14*$I$10)+(J14*$J$10)+(K14*$K$10)+(L14*$L$10)+(M14*$M$10)+(N14*$N$10)</f>
        <v>120</v>
      </c>
      <c r="G14" s="390">
        <f>SUM(H14:N14)</f>
        <v>1</v>
      </c>
      <c r="H14" s="391"/>
      <c r="I14" s="392"/>
      <c r="J14" s="392">
        <v>1</v>
      </c>
      <c r="K14" s="392"/>
      <c r="L14" s="393"/>
      <c r="M14" s="393"/>
      <c r="N14" s="394"/>
      <c r="P14" s="63"/>
      <c r="Q14" s="545"/>
      <c r="R14" s="546"/>
      <c r="S14" s="545"/>
      <c r="T14" s="545"/>
      <c r="U14" s="545"/>
      <c r="V14" s="547"/>
      <c r="W14" s="545"/>
    </row>
    <row r="15" spans="1:24" s="150" customFormat="1" ht="15" customHeight="1" x14ac:dyDescent="0.2">
      <c r="A15" s="996" t="s">
        <v>467</v>
      </c>
      <c r="B15" s="997"/>
      <c r="C15" s="997"/>
      <c r="D15" s="998"/>
      <c r="E15" s="539"/>
      <c r="F15" s="540">
        <f>SUM(H15*$H$10)+(I15*$I$10)+(J15*$J$10)+(K15*$K$10)+(L15*$L$10)+(M15*$M$10)+(N15*$N$10)</f>
        <v>120</v>
      </c>
      <c r="G15" s="390">
        <f>SUM(H15:N15)</f>
        <v>1</v>
      </c>
      <c r="H15" s="391"/>
      <c r="I15" s="392"/>
      <c r="J15" s="392">
        <v>1</v>
      </c>
      <c r="K15" s="392"/>
      <c r="L15" s="393"/>
      <c r="M15" s="393"/>
      <c r="N15" s="394"/>
      <c r="P15" s="63"/>
      <c r="Q15" s="545"/>
      <c r="R15" s="546"/>
      <c r="S15" s="545"/>
      <c r="T15" s="545"/>
      <c r="U15" s="545"/>
      <c r="V15" s="547"/>
      <c r="W15" s="545"/>
    </row>
    <row r="16" spans="1:24" s="150" customFormat="1" ht="15" customHeight="1" x14ac:dyDescent="0.2">
      <c r="A16" s="996" t="s">
        <v>341</v>
      </c>
      <c r="B16" s="997"/>
      <c r="C16" s="997"/>
      <c r="D16" s="998"/>
      <c r="E16" s="539"/>
      <c r="F16" s="540">
        <f>SUM(H16*$H$10)+(I16*$I$10)+(J16*$J$10)+(K16*$K$10)+(L16*$L$10)+(M16*$M$10)+(N16*$N$10)</f>
        <v>81</v>
      </c>
      <c r="G16" s="390">
        <f>SUM(H16:N16)</f>
        <v>1</v>
      </c>
      <c r="H16" s="391"/>
      <c r="I16" s="392"/>
      <c r="J16" s="392"/>
      <c r="K16" s="392">
        <v>1</v>
      </c>
      <c r="L16" s="393"/>
      <c r="M16" s="393"/>
      <c r="N16" s="394"/>
      <c r="P16" s="63"/>
      <c r="Q16" s="545"/>
      <c r="R16" s="546"/>
      <c r="S16" s="545"/>
      <c r="T16" s="545"/>
      <c r="U16" s="545"/>
      <c r="V16" s="547"/>
      <c r="W16" s="545"/>
    </row>
    <row r="17" spans="1:29" s="150" customFormat="1" ht="15" customHeight="1" x14ac:dyDescent="0.2">
      <c r="A17" s="996" t="s">
        <v>342</v>
      </c>
      <c r="B17" s="997"/>
      <c r="C17" s="997"/>
      <c r="D17" s="998"/>
      <c r="E17" s="539"/>
      <c r="F17" s="540">
        <f>SUM(H17*$H$10)+(I17*$I$10)+(J17*$J$10)+(K17*$K$10)+(L17*$L$10)+(M17*$M$10)+(N17*$N$10)</f>
        <v>81</v>
      </c>
      <c r="G17" s="390">
        <f>SUM(H17:N17)</f>
        <v>1</v>
      </c>
      <c r="H17" s="391"/>
      <c r="I17" s="392"/>
      <c r="J17" s="392"/>
      <c r="K17" s="392">
        <v>1</v>
      </c>
      <c r="L17" s="393"/>
      <c r="M17" s="393"/>
      <c r="N17" s="394"/>
      <c r="P17" s="63"/>
      <c r="Q17" s="545"/>
      <c r="R17" s="546"/>
      <c r="S17" s="545"/>
      <c r="T17" s="545"/>
      <c r="U17" s="545"/>
      <c r="V17" s="547"/>
      <c r="W17" s="545"/>
    </row>
    <row r="18" spans="1:29" s="150" customFormat="1" ht="15" customHeight="1" x14ac:dyDescent="0.2">
      <c r="A18" s="577"/>
      <c r="B18" s="578"/>
      <c r="C18" s="578"/>
      <c r="D18" s="579"/>
      <c r="E18" s="539"/>
      <c r="F18" s="540">
        <f>SUM(H18*$H$10)+(I18*$I$10)+(J18*$J$10)+(K18*$K$10)+(L18*$L$10)+(M18*$M$10)+(N18*$N$10)</f>
        <v>0</v>
      </c>
      <c r="G18" s="390">
        <f>SUM(H18:N18)</f>
        <v>0</v>
      </c>
      <c r="H18" s="391"/>
      <c r="I18" s="392"/>
      <c r="J18" s="392"/>
      <c r="K18" s="392"/>
      <c r="L18" s="393"/>
      <c r="M18" s="393"/>
      <c r="N18" s="394"/>
      <c r="P18" s="63"/>
      <c r="Q18" s="545"/>
      <c r="R18" s="546"/>
      <c r="S18" s="545"/>
      <c r="T18" s="545"/>
      <c r="U18" s="545"/>
      <c r="V18" s="547"/>
      <c r="W18" s="545"/>
    </row>
    <row r="19" spans="1:29" s="150" customFormat="1" ht="15" customHeight="1" x14ac:dyDescent="0.2">
      <c r="A19" s="951"/>
      <c r="B19" s="952"/>
      <c r="C19" s="952"/>
      <c r="D19" s="953"/>
      <c r="E19" s="539"/>
      <c r="F19" s="540"/>
      <c r="G19" s="390"/>
      <c r="H19" s="541"/>
      <c r="I19" s="542"/>
      <c r="J19" s="392"/>
      <c r="K19" s="542"/>
      <c r="L19" s="543"/>
      <c r="M19" s="543"/>
      <c r="N19" s="544"/>
      <c r="P19" s="63"/>
      <c r="Q19" s="545"/>
      <c r="R19" s="546"/>
      <c r="S19" s="545"/>
      <c r="T19" s="545"/>
      <c r="U19" s="545"/>
      <c r="V19" s="547"/>
      <c r="W19" s="545"/>
    </row>
    <row r="20" spans="1:29" ht="15" customHeight="1" x14ac:dyDescent="0.25">
      <c r="A20" s="428" t="s">
        <v>113</v>
      </c>
      <c r="B20" s="429"/>
      <c r="C20" s="429"/>
      <c r="D20" s="429"/>
      <c r="E20" s="430"/>
      <c r="F20" s="372"/>
      <c r="G20" s="315">
        <f>SUM(G14:G19)</f>
        <v>4</v>
      </c>
      <c r="H20" s="943"/>
      <c r="I20" s="944"/>
      <c r="J20" s="944"/>
      <c r="K20" s="944"/>
      <c r="L20" s="944"/>
      <c r="M20" s="944"/>
      <c r="N20" s="945"/>
      <c r="P20" s="63"/>
      <c r="Q20" s="160"/>
      <c r="R20" s="162"/>
      <c r="S20" s="160"/>
      <c r="T20" s="160"/>
      <c r="U20" s="160"/>
      <c r="V20" s="161"/>
      <c r="W20" s="160"/>
    </row>
    <row r="21" spans="1:29" ht="15" customHeight="1" x14ac:dyDescent="0.25">
      <c r="A21" s="946" t="s">
        <v>8</v>
      </c>
      <c r="B21" s="947"/>
      <c r="C21" s="947"/>
      <c r="D21" s="948"/>
      <c r="E21" s="120">
        <f>SUM(F21*$E$12)</f>
        <v>582.9</v>
      </c>
      <c r="F21" s="136">
        <f>SUM(H21*$H$10)+(I21*$I$10)+(J21*$J$10)+(K21*$K$10)+(L21*$L$10)+(M21*$M$10)+(N21*$N$10)</f>
        <v>402</v>
      </c>
      <c r="G21" s="135">
        <f>SUM(H21:N21)</f>
        <v>4</v>
      </c>
      <c r="H21" s="157">
        <f t="shared" ref="H21:N21" si="0">SUM(H14:H20)</f>
        <v>0</v>
      </c>
      <c r="I21" s="157">
        <f t="shared" si="0"/>
        <v>0</v>
      </c>
      <c r="J21" s="157">
        <f t="shared" si="0"/>
        <v>2</v>
      </c>
      <c r="K21" s="157">
        <f t="shared" si="0"/>
        <v>2</v>
      </c>
      <c r="L21" s="157">
        <f t="shared" si="0"/>
        <v>0</v>
      </c>
      <c r="M21" s="157">
        <f t="shared" si="0"/>
        <v>0</v>
      </c>
      <c r="N21" s="157">
        <f t="shared" si="0"/>
        <v>0</v>
      </c>
      <c r="Q21" s="140"/>
    </row>
    <row r="22" spans="1:29" ht="15" customHeight="1" x14ac:dyDescent="0.25">
      <c r="A22" s="949"/>
      <c r="B22" s="950"/>
      <c r="C22" s="950"/>
      <c r="D22" s="950"/>
      <c r="E22" s="155"/>
      <c r="F22" s="154"/>
      <c r="G22" s="154"/>
      <c r="H22" s="154"/>
      <c r="I22" s="154"/>
      <c r="J22" s="154"/>
      <c r="K22" s="154"/>
      <c r="L22" s="424"/>
      <c r="M22" s="424"/>
      <c r="N22" s="152"/>
      <c r="P22" s="63"/>
      <c r="Q22" s="151"/>
      <c r="R22" s="150"/>
      <c r="S22" s="150"/>
      <c r="T22" s="150"/>
    </row>
    <row r="23" spans="1:29" ht="15" customHeight="1" x14ac:dyDescent="0.25">
      <c r="A23" s="951" t="s">
        <v>104</v>
      </c>
      <c r="B23" s="952"/>
      <c r="C23" s="952"/>
      <c r="D23" s="953"/>
      <c r="E23" s="388">
        <f>SUM(F23*$E$12)</f>
        <v>348</v>
      </c>
      <c r="F23" s="389">
        <f>SUM(H23*$H$10)+(I23*$I$10)+(J23*$J$10)+(K23*$K$10)+(L23*$L$10)+(M23*$M$10)+(N23*$N$10)</f>
        <v>240</v>
      </c>
      <c r="G23" s="390">
        <f>SUM(H23:N23)</f>
        <v>2</v>
      </c>
      <c r="H23" s="391"/>
      <c r="I23" s="392"/>
      <c r="J23" s="392">
        <v>2</v>
      </c>
      <c r="K23" s="392"/>
      <c r="L23" s="393"/>
      <c r="M23" s="393"/>
      <c r="N23" s="394"/>
      <c r="P23" s="149"/>
    </row>
    <row r="24" spans="1:29" ht="15" customHeight="1" x14ac:dyDescent="0.25">
      <c r="A24" s="951"/>
      <c r="B24" s="952"/>
      <c r="C24" s="952"/>
      <c r="D24" s="953"/>
      <c r="E24" s="388"/>
      <c r="F24" s="389"/>
      <c r="G24" s="390"/>
      <c r="H24" s="391"/>
      <c r="I24" s="392"/>
      <c r="J24" s="392"/>
      <c r="K24" s="392"/>
      <c r="L24" s="393"/>
      <c r="M24" s="393"/>
      <c r="N24" s="394"/>
      <c r="P24" s="63"/>
      <c r="Q24" s="140"/>
    </row>
    <row r="25" spans="1:29" ht="15" customHeight="1" x14ac:dyDescent="0.25">
      <c r="A25" s="946" t="s">
        <v>59</v>
      </c>
      <c r="B25" s="947"/>
      <c r="C25" s="947"/>
      <c r="D25" s="948"/>
      <c r="E25" s="120">
        <f>SUM(F25*$E$12)</f>
        <v>348</v>
      </c>
      <c r="F25" s="136">
        <f>SUM(H25*$H$10)+(I25*$I$10)+(J25*$J$10)+(K25*$K$10)+(L25*$L$10)+(M25*$M$10)+(N25*$N$10)</f>
        <v>240</v>
      </c>
      <c r="G25" s="135">
        <f t="shared" ref="G25:N25" si="1">SUM(G23:G24)</f>
        <v>2</v>
      </c>
      <c r="H25" s="135">
        <f t="shared" si="1"/>
        <v>0</v>
      </c>
      <c r="I25" s="135">
        <f t="shared" si="1"/>
        <v>0</v>
      </c>
      <c r="J25" s="135">
        <f t="shared" si="1"/>
        <v>2</v>
      </c>
      <c r="K25" s="135">
        <f t="shared" si="1"/>
        <v>0</v>
      </c>
      <c r="L25" s="135">
        <f t="shared" si="1"/>
        <v>0</v>
      </c>
      <c r="M25" s="135">
        <f t="shared" si="1"/>
        <v>0</v>
      </c>
      <c r="N25" s="135">
        <f t="shared" si="1"/>
        <v>0</v>
      </c>
    </row>
    <row r="26" spans="1:29" ht="15" customHeight="1" x14ac:dyDescent="0.25">
      <c r="A26" s="954"/>
      <c r="B26" s="955"/>
      <c r="C26" s="955"/>
      <c r="D26" s="955"/>
      <c r="E26" s="130"/>
      <c r="F26" s="129"/>
      <c r="G26" s="127"/>
      <c r="H26" s="128"/>
      <c r="I26" s="127"/>
      <c r="J26" s="127"/>
      <c r="K26" s="127"/>
      <c r="L26" s="126"/>
      <c r="M26" s="126"/>
      <c r="N26" s="125"/>
    </row>
    <row r="27" spans="1:29" ht="15" customHeight="1" thickBot="1" x14ac:dyDescent="0.3">
      <c r="A27" s="956" t="s">
        <v>24</v>
      </c>
      <c r="B27" s="957"/>
      <c r="C27" s="957"/>
      <c r="D27" s="958"/>
      <c r="E27" s="120">
        <f t="shared" ref="E27:N27" si="2">SUM(E21+E25)</f>
        <v>930.9</v>
      </c>
      <c r="F27" s="120">
        <f t="shared" si="2"/>
        <v>642</v>
      </c>
      <c r="G27" s="120">
        <f t="shared" si="2"/>
        <v>6</v>
      </c>
      <c r="H27" s="120">
        <f t="shared" si="2"/>
        <v>0</v>
      </c>
      <c r="I27" s="120">
        <f t="shared" si="2"/>
        <v>0</v>
      </c>
      <c r="J27" s="120">
        <f t="shared" si="2"/>
        <v>4</v>
      </c>
      <c r="K27" s="120">
        <f t="shared" si="2"/>
        <v>2</v>
      </c>
      <c r="L27" s="120">
        <f t="shared" si="2"/>
        <v>0</v>
      </c>
      <c r="M27" s="120">
        <f t="shared" si="2"/>
        <v>0</v>
      </c>
      <c r="N27" s="120">
        <f t="shared" si="2"/>
        <v>0</v>
      </c>
    </row>
    <row r="28" spans="1:29" ht="13.5" hidden="1" thickBot="1" x14ac:dyDescent="0.25">
      <c r="A28" s="357"/>
      <c r="B28" s="358"/>
      <c r="C28" s="118" t="s">
        <v>9</v>
      </c>
      <c r="D28" s="117"/>
      <c r="E28" s="117"/>
      <c r="F28" s="117"/>
      <c r="G28" s="116" t="e">
        <f>#REF!+#REF!</f>
        <v>#REF!</v>
      </c>
      <c r="H28" s="115"/>
      <c r="I28" s="115"/>
      <c r="J28" s="115"/>
      <c r="K28" s="115"/>
      <c r="L28" s="115"/>
      <c r="M28" s="115"/>
      <c r="N28" s="114"/>
    </row>
    <row r="29" spans="1:29" ht="13.5" hidden="1" thickBot="1" x14ac:dyDescent="0.25">
      <c r="A29" s="113"/>
      <c r="B29" s="112"/>
      <c r="C29" s="111" t="s">
        <v>10</v>
      </c>
      <c r="D29" s="110"/>
      <c r="E29" s="110"/>
      <c r="F29" s="110"/>
      <c r="G29" s="109"/>
      <c r="H29" s="108" t="e">
        <f>(#REF!+#REF!)*100</f>
        <v>#REF!</v>
      </c>
      <c r="I29" s="108" t="e">
        <f>(#REF!+#REF!)*100</f>
        <v>#REF!</v>
      </c>
      <c r="J29" s="108" t="e">
        <f>(#REF!+#REF!)*100</f>
        <v>#REF!</v>
      </c>
      <c r="K29" s="108" t="e">
        <f>(#REF!+#REF!)*168</f>
        <v>#REF!</v>
      </c>
      <c r="L29" s="108" t="e">
        <f>(#REF!+#REF!)*48</f>
        <v>#REF!</v>
      </c>
      <c r="M29" s="107" t="e">
        <f>(#REF!+#REF!)*36</f>
        <v>#REF!</v>
      </c>
      <c r="N29" s="106" t="e">
        <f>(#REF!+#REF!)*36</f>
        <v>#REF!</v>
      </c>
    </row>
    <row r="30" spans="1:29" ht="58.5" customHeight="1" thickTop="1" x14ac:dyDescent="0.25">
      <c r="A30" s="105" t="s">
        <v>11</v>
      </c>
      <c r="B30" s="104" t="s">
        <v>12</v>
      </c>
      <c r="C30" s="103" t="s">
        <v>13</v>
      </c>
      <c r="D30" s="101"/>
      <c r="E30" s="101"/>
      <c r="F30" s="101"/>
      <c r="G30" s="101"/>
      <c r="H30" s="102" t="s">
        <v>3</v>
      </c>
      <c r="I30" s="101"/>
      <c r="J30" s="100"/>
      <c r="K30" s="100"/>
      <c r="L30" s="100"/>
      <c r="M30" s="99" t="s">
        <v>15</v>
      </c>
      <c r="N30" s="98" t="s">
        <v>16</v>
      </c>
      <c r="P30" s="59"/>
      <c r="Q30" s="59"/>
      <c r="R30" s="83"/>
      <c r="W30" s="83"/>
      <c r="X30" s="83"/>
      <c r="Y30" s="83"/>
      <c r="Z30" s="83"/>
      <c r="AA30" s="83"/>
      <c r="AB30" s="83"/>
      <c r="AC30" s="59"/>
    </row>
    <row r="31" spans="1:29" ht="15" customHeight="1" x14ac:dyDescent="0.2">
      <c r="A31" s="440" t="s">
        <v>86</v>
      </c>
      <c r="B31" s="308"/>
      <c r="C31" s="959" t="s">
        <v>343</v>
      </c>
      <c r="D31" s="942"/>
      <c r="E31" s="320">
        <f t="shared" ref="E31:E36" si="3">SUM(F31*$E$12)</f>
        <v>174</v>
      </c>
      <c r="F31" s="320">
        <f t="shared" ref="F31:F36" si="4">SUM(N31*M31)</f>
        <v>120</v>
      </c>
      <c r="G31" s="348"/>
      <c r="H31" s="321"/>
      <c r="I31" s="321"/>
      <c r="J31" s="320"/>
      <c r="K31" s="322"/>
      <c r="L31" s="319"/>
      <c r="M31" s="320">
        <v>1</v>
      </c>
      <c r="N31" s="323">
        <v>120</v>
      </c>
      <c r="P31" s="59"/>
      <c r="W31" s="97"/>
      <c r="X31" s="96"/>
      <c r="Y31" s="96"/>
      <c r="Z31" s="96"/>
      <c r="AA31" s="96"/>
      <c r="AB31" s="96"/>
      <c r="AC31" s="59"/>
    </row>
    <row r="32" spans="1:29" ht="15" customHeight="1" x14ac:dyDescent="0.2">
      <c r="A32" s="440" t="s">
        <v>86</v>
      </c>
      <c r="B32" s="308"/>
      <c r="C32" s="959" t="s">
        <v>468</v>
      </c>
      <c r="D32" s="942"/>
      <c r="E32" s="320">
        <f t="shared" si="3"/>
        <v>174</v>
      </c>
      <c r="F32" s="320">
        <f t="shared" si="4"/>
        <v>120</v>
      </c>
      <c r="G32" s="348"/>
      <c r="H32" s="324"/>
      <c r="I32" s="322"/>
      <c r="J32" s="325"/>
      <c r="K32" s="322"/>
      <c r="L32" s="319"/>
      <c r="M32" s="320">
        <v>1</v>
      </c>
      <c r="N32" s="328">
        <v>120</v>
      </c>
      <c r="P32" s="59"/>
      <c r="W32" s="97"/>
      <c r="X32" s="96"/>
      <c r="Y32" s="96"/>
      <c r="Z32" s="96"/>
      <c r="AA32" s="96"/>
      <c r="AB32" s="96"/>
      <c r="AC32" s="59"/>
    </row>
    <row r="33" spans="1:29" ht="15" customHeight="1" x14ac:dyDescent="0.2">
      <c r="A33" s="440"/>
      <c r="B33" s="308"/>
      <c r="C33" s="552"/>
      <c r="D33" s="528"/>
      <c r="E33" s="320">
        <f t="shared" si="3"/>
        <v>0</v>
      </c>
      <c r="F33" s="320">
        <f t="shared" si="4"/>
        <v>0</v>
      </c>
      <c r="G33" s="348"/>
      <c r="H33" s="324"/>
      <c r="I33" s="322"/>
      <c r="J33" s="325"/>
      <c r="K33" s="322"/>
      <c r="L33" s="319"/>
      <c r="M33" s="326"/>
      <c r="N33" s="327"/>
      <c r="P33" s="59"/>
      <c r="W33" s="97"/>
      <c r="X33" s="96"/>
      <c r="Y33" s="96"/>
      <c r="Z33" s="96"/>
      <c r="AA33" s="96"/>
      <c r="AB33" s="96"/>
      <c r="AC33" s="59"/>
    </row>
    <row r="34" spans="1:29" ht="15" customHeight="1" x14ac:dyDescent="0.2">
      <c r="A34" s="440"/>
      <c r="B34" s="308"/>
      <c r="C34" s="318"/>
      <c r="D34" s="319"/>
      <c r="E34" s="320">
        <f t="shared" si="3"/>
        <v>0</v>
      </c>
      <c r="F34" s="320">
        <f t="shared" si="4"/>
        <v>0</v>
      </c>
      <c r="G34" s="348"/>
      <c r="H34" s="321"/>
      <c r="I34" s="321"/>
      <c r="J34" s="320"/>
      <c r="K34" s="322"/>
      <c r="L34" s="319"/>
      <c r="M34" s="320"/>
      <c r="N34" s="323"/>
      <c r="P34" s="59"/>
      <c r="W34" s="97"/>
      <c r="X34" s="96"/>
      <c r="Y34" s="96"/>
      <c r="Z34" s="96"/>
      <c r="AA34" s="96"/>
      <c r="AB34" s="96"/>
      <c r="AC34" s="59"/>
    </row>
    <row r="35" spans="1:29" ht="15" customHeight="1" x14ac:dyDescent="0.2">
      <c r="A35" s="317"/>
      <c r="B35" s="307"/>
      <c r="C35" s="318"/>
      <c r="D35" s="319"/>
      <c r="E35" s="320">
        <f t="shared" si="3"/>
        <v>0</v>
      </c>
      <c r="F35" s="320">
        <f t="shared" si="4"/>
        <v>0</v>
      </c>
      <c r="G35" s="348"/>
      <c r="H35" s="321"/>
      <c r="I35" s="321"/>
      <c r="J35" s="320"/>
      <c r="K35" s="322"/>
      <c r="L35" s="319"/>
      <c r="M35" s="320"/>
      <c r="N35" s="323"/>
      <c r="P35" s="59"/>
      <c r="W35" s="83"/>
      <c r="X35" s="83"/>
      <c r="Y35" s="83"/>
      <c r="Z35" s="83"/>
      <c r="AA35" s="83"/>
      <c r="AB35" s="60"/>
      <c r="AC35" s="59"/>
    </row>
    <row r="36" spans="1:29" ht="15" customHeight="1" x14ac:dyDescent="0.2">
      <c r="A36" s="317"/>
      <c r="B36" s="307"/>
      <c r="C36" s="318"/>
      <c r="D36" s="319"/>
      <c r="E36" s="320">
        <f t="shared" si="3"/>
        <v>0</v>
      </c>
      <c r="F36" s="320">
        <f t="shared" si="4"/>
        <v>0</v>
      </c>
      <c r="G36" s="348"/>
      <c r="H36" s="324"/>
      <c r="I36" s="322"/>
      <c r="J36" s="325"/>
      <c r="K36" s="322"/>
      <c r="L36" s="319"/>
      <c r="M36" s="320"/>
      <c r="N36" s="328"/>
      <c r="P36" s="59"/>
      <c r="W36" s="83"/>
      <c r="X36" s="83"/>
      <c r="Y36" s="83"/>
      <c r="Z36" s="83"/>
      <c r="AA36" s="83"/>
      <c r="AB36" s="60"/>
      <c r="AC36" s="59"/>
    </row>
    <row r="37" spans="1:29" ht="15" customHeight="1" x14ac:dyDescent="0.2">
      <c r="A37" s="440"/>
      <c r="B37" s="308"/>
      <c r="C37" s="348"/>
      <c r="D37" s="349"/>
      <c r="E37" s="320"/>
      <c r="F37" s="320"/>
      <c r="G37" s="320"/>
      <c r="H37" s="324"/>
      <c r="I37" s="322"/>
      <c r="J37" s="325"/>
      <c r="K37" s="322"/>
      <c r="L37" s="320"/>
      <c r="M37" s="320"/>
      <c r="N37" s="323"/>
      <c r="P37" s="59"/>
      <c r="W37" s="74"/>
      <c r="X37" s="74"/>
      <c r="Y37" s="74"/>
      <c r="Z37" s="63"/>
      <c r="AA37" s="74"/>
      <c r="AB37" s="74"/>
      <c r="AC37" s="59"/>
    </row>
    <row r="38" spans="1:29" ht="15" customHeight="1" x14ac:dyDescent="0.25">
      <c r="A38" s="440"/>
      <c r="B38" s="308"/>
      <c r="C38" s="938" t="s">
        <v>305</v>
      </c>
      <c r="D38" s="939"/>
      <c r="E38" s="320">
        <f>SUM(E31:E36)</f>
        <v>348</v>
      </c>
      <c r="F38" s="320">
        <f>SUM(F31:F36)</f>
        <v>240</v>
      </c>
      <c r="G38" s="320"/>
      <c r="H38" s="320"/>
      <c r="I38" s="320"/>
      <c r="J38" s="320"/>
      <c r="K38" s="320"/>
      <c r="L38" s="320"/>
      <c r="M38" s="320"/>
      <c r="N38" s="331"/>
      <c r="P38" s="59"/>
      <c r="Q38" s="63"/>
      <c r="R38" s="63"/>
      <c r="W38" s="60"/>
      <c r="X38" s="60"/>
      <c r="Y38" s="60"/>
      <c r="Z38" s="60"/>
      <c r="AA38" s="60"/>
      <c r="AB38" s="60"/>
      <c r="AC38" s="59"/>
    </row>
    <row r="39" spans="1:29" ht="15" customHeight="1" thickBot="1" x14ac:dyDescent="0.3">
      <c r="A39" s="333"/>
      <c r="B39" s="332"/>
      <c r="C39" s="916"/>
      <c r="D39" s="917"/>
      <c r="E39" s="917"/>
      <c r="F39" s="917"/>
      <c r="G39" s="918"/>
      <c r="H39" s="334"/>
      <c r="I39" s="334"/>
      <c r="J39" s="334"/>
      <c r="K39" s="334"/>
      <c r="L39" s="334"/>
      <c r="M39" s="334"/>
      <c r="N39" s="335"/>
      <c r="P39" s="59"/>
      <c r="Q39" s="63"/>
      <c r="R39" s="63"/>
      <c r="W39" s="60"/>
      <c r="X39" s="60"/>
      <c r="Y39" s="60"/>
      <c r="Z39" s="60"/>
      <c r="AA39" s="60"/>
      <c r="AB39" s="60"/>
      <c r="AC39" s="59"/>
    </row>
    <row r="40" spans="1:29" ht="15" customHeight="1" x14ac:dyDescent="0.25">
      <c r="A40" s="333"/>
      <c r="B40" s="332"/>
      <c r="C40" s="919" t="s">
        <v>18</v>
      </c>
      <c r="D40" s="920"/>
      <c r="E40" s="581">
        <f>SUM(E21+E38)</f>
        <v>930.9</v>
      </c>
      <c r="F40" s="581">
        <f>SUM(F21+F38)</f>
        <v>642</v>
      </c>
      <c r="G40" s="581">
        <f>SUM(G21+G38)</f>
        <v>4</v>
      </c>
      <c r="H40" s="334"/>
      <c r="I40" s="334"/>
      <c r="J40" s="334"/>
      <c r="K40" s="334"/>
      <c r="L40" s="334"/>
      <c r="M40" s="334"/>
      <c r="N40" s="335"/>
      <c r="P40" s="59"/>
      <c r="Q40" s="63"/>
      <c r="R40" s="63"/>
      <c r="W40" s="60"/>
      <c r="X40" s="60"/>
      <c r="Y40" s="60"/>
      <c r="Z40" s="60"/>
      <c r="AA40" s="60"/>
      <c r="AB40" s="60"/>
      <c r="AC40" s="59"/>
    </row>
    <row r="41" spans="1:29" ht="15" customHeight="1" thickBot="1" x14ac:dyDescent="0.3">
      <c r="A41" s="333"/>
      <c r="B41" s="332"/>
      <c r="C41" s="921" t="s">
        <v>112</v>
      </c>
      <c r="D41" s="922"/>
      <c r="E41" s="583">
        <f>SUM(E21+E23+E38)</f>
        <v>1278.9000000000001</v>
      </c>
      <c r="F41" s="583">
        <f>SUM(F21+F23+F38)</f>
        <v>882</v>
      </c>
      <c r="G41" s="583">
        <f>SUM(G21+G23+G38)</f>
        <v>6</v>
      </c>
      <c r="H41" s="334"/>
      <c r="I41" s="334"/>
      <c r="J41" s="334"/>
      <c r="K41" s="334"/>
      <c r="L41" s="334"/>
      <c r="M41" s="334"/>
      <c r="N41" s="335"/>
      <c r="P41" s="59"/>
      <c r="Q41" s="63"/>
      <c r="R41" s="63"/>
      <c r="S41" s="63"/>
      <c r="T41" s="62"/>
      <c r="U41" s="61"/>
      <c r="V41" s="60"/>
      <c r="W41" s="60"/>
      <c r="X41" s="60"/>
      <c r="Y41" s="60"/>
      <c r="Z41" s="60"/>
      <c r="AA41" s="60"/>
      <c r="AB41" s="60"/>
      <c r="AC41" s="59"/>
    </row>
    <row r="42" spans="1:29" ht="15" customHeight="1" x14ac:dyDescent="0.25">
      <c r="A42" s="333"/>
      <c r="B42" s="332"/>
      <c r="C42" s="999"/>
      <c r="D42" s="1000"/>
      <c r="E42" s="1000"/>
      <c r="F42" s="1000"/>
      <c r="G42" s="1001"/>
      <c r="H42" s="334"/>
      <c r="I42" s="334"/>
      <c r="J42" s="334"/>
      <c r="K42" s="334"/>
      <c r="L42" s="334"/>
      <c r="M42" s="334"/>
      <c r="N42" s="335"/>
      <c r="P42" s="59"/>
      <c r="Q42" s="63"/>
      <c r="R42" s="63"/>
      <c r="S42" s="63"/>
      <c r="T42" s="62"/>
      <c r="U42" s="61"/>
      <c r="V42" s="60"/>
      <c r="W42" s="60"/>
      <c r="X42" s="60"/>
      <c r="Y42" s="60"/>
      <c r="Z42" s="60"/>
      <c r="AA42" s="60"/>
      <c r="AB42" s="60"/>
      <c r="AC42" s="59"/>
    </row>
    <row r="43" spans="1:29" ht="15" customHeight="1" x14ac:dyDescent="0.2">
      <c r="A43" s="926" t="s">
        <v>20</v>
      </c>
      <c r="B43" s="927"/>
      <c r="C43" s="927"/>
      <c r="D43" s="927"/>
      <c r="E43" s="927"/>
      <c r="F43" s="927"/>
      <c r="G43" s="927"/>
      <c r="H43" s="927"/>
      <c r="I43" s="927"/>
      <c r="J43" s="927"/>
      <c r="K43" s="927"/>
      <c r="L43" s="927"/>
      <c r="M43" s="927"/>
      <c r="N43" s="928"/>
    </row>
    <row r="44" spans="1:29" ht="15" customHeight="1" x14ac:dyDescent="0.2">
      <c r="A44" s="929"/>
      <c r="B44" s="930"/>
      <c r="C44" s="930"/>
      <c r="D44" s="930"/>
      <c r="E44" s="930"/>
      <c r="F44" s="930"/>
      <c r="G44" s="930"/>
      <c r="H44" s="930"/>
      <c r="I44" s="930"/>
      <c r="J44" s="930"/>
      <c r="K44" s="930"/>
      <c r="L44" s="930"/>
      <c r="M44" s="930"/>
      <c r="N44" s="931"/>
    </row>
    <row r="45" spans="1:29" ht="15" customHeight="1" x14ac:dyDescent="0.2">
      <c r="A45" s="1069"/>
      <c r="B45" s="1005"/>
      <c r="C45" s="1005"/>
      <c r="D45" s="1005"/>
      <c r="E45" s="1005"/>
      <c r="F45" s="1005"/>
      <c r="G45" s="1005"/>
      <c r="H45" s="1005"/>
      <c r="I45" s="1005"/>
      <c r="J45" s="1005"/>
      <c r="K45" s="1005"/>
      <c r="L45" s="1005"/>
      <c r="M45" s="1005"/>
      <c r="N45" s="1006"/>
    </row>
    <row r="46" spans="1:29" ht="15" customHeight="1" x14ac:dyDescent="0.2">
      <c r="A46" s="932"/>
      <c r="B46" s="933"/>
      <c r="C46" s="933"/>
      <c r="D46" s="933"/>
      <c r="E46" s="933"/>
      <c r="F46" s="933"/>
      <c r="G46" s="933"/>
      <c r="H46" s="933"/>
      <c r="I46" s="933"/>
      <c r="J46" s="933"/>
      <c r="K46" s="933"/>
      <c r="L46" s="933"/>
      <c r="M46" s="933"/>
      <c r="N46" s="934"/>
    </row>
    <row r="47" spans="1:29" ht="15" customHeight="1" x14ac:dyDescent="0.2">
      <c r="A47" s="932"/>
      <c r="B47" s="933"/>
      <c r="C47" s="933"/>
      <c r="D47" s="933"/>
      <c r="E47" s="933"/>
      <c r="F47" s="933"/>
      <c r="G47" s="933"/>
      <c r="H47" s="933"/>
      <c r="I47" s="933"/>
      <c r="J47" s="933"/>
      <c r="K47" s="933"/>
      <c r="L47" s="933"/>
      <c r="M47" s="933"/>
      <c r="N47" s="934"/>
    </row>
    <row r="48" spans="1:29" ht="15" customHeight="1" x14ac:dyDescent="0.2">
      <c r="A48" s="932"/>
      <c r="B48" s="933"/>
      <c r="C48" s="933"/>
      <c r="D48" s="933"/>
      <c r="E48" s="933"/>
      <c r="F48" s="933"/>
      <c r="G48" s="933"/>
      <c r="H48" s="933"/>
      <c r="I48" s="933"/>
      <c r="J48" s="933"/>
      <c r="K48" s="933"/>
      <c r="L48" s="933"/>
      <c r="M48" s="933"/>
      <c r="N48" s="934"/>
    </row>
    <row r="49" spans="1:14" ht="15" customHeight="1" x14ac:dyDescent="0.2">
      <c r="A49" s="932"/>
      <c r="B49" s="933"/>
      <c r="C49" s="933"/>
      <c r="D49" s="933"/>
      <c r="E49" s="933"/>
      <c r="F49" s="933"/>
      <c r="G49" s="933"/>
      <c r="H49" s="933"/>
      <c r="I49" s="933"/>
      <c r="J49" s="933"/>
      <c r="K49" s="933"/>
      <c r="L49" s="933"/>
      <c r="M49" s="933"/>
      <c r="N49" s="934"/>
    </row>
    <row r="50" spans="1:14" ht="15" customHeight="1" x14ac:dyDescent="0.2">
      <c r="A50" s="935"/>
      <c r="B50" s="936"/>
      <c r="C50" s="936"/>
      <c r="D50" s="936"/>
      <c r="E50" s="936"/>
      <c r="F50" s="936"/>
      <c r="G50" s="936"/>
      <c r="H50" s="936"/>
      <c r="I50" s="936"/>
      <c r="J50" s="936"/>
      <c r="K50" s="936"/>
      <c r="L50" s="936"/>
      <c r="M50" s="936"/>
      <c r="N50" s="937"/>
    </row>
    <row r="51" spans="1:14" ht="15" customHeight="1" thickBot="1" x14ac:dyDescent="0.25">
      <c r="A51" s="913"/>
      <c r="B51" s="914"/>
      <c r="C51" s="914"/>
      <c r="D51" s="914"/>
      <c r="E51" s="914"/>
      <c r="F51" s="914"/>
      <c r="G51" s="914"/>
      <c r="H51" s="914"/>
      <c r="I51" s="914"/>
      <c r="J51" s="914"/>
      <c r="K51" s="914"/>
      <c r="L51" s="914"/>
      <c r="M51" s="914"/>
      <c r="N51" s="915"/>
    </row>
  </sheetData>
  <mergeCells count="40">
    <mergeCell ref="C12:D12"/>
    <mergeCell ref="H20:N20"/>
    <mergeCell ref="A21:D21"/>
    <mergeCell ref="A27:D27"/>
    <mergeCell ref="A4:C4"/>
    <mergeCell ref="A5:C5"/>
    <mergeCell ref="A6:C6"/>
    <mergeCell ref="A7:C7"/>
    <mergeCell ref="H7:N7"/>
    <mergeCell ref="A23:D23"/>
    <mergeCell ref="A24:D24"/>
    <mergeCell ref="A25:D25"/>
    <mergeCell ref="A13:D13"/>
    <mergeCell ref="K1:N1"/>
    <mergeCell ref="A2:C2"/>
    <mergeCell ref="K2:N2"/>
    <mergeCell ref="A3:C3"/>
    <mergeCell ref="K3:N3"/>
    <mergeCell ref="C31:D31"/>
    <mergeCell ref="C32:D32"/>
    <mergeCell ref="A16:D16"/>
    <mergeCell ref="A15:D15"/>
    <mergeCell ref="A14:D14"/>
    <mergeCell ref="A19:D19"/>
    <mergeCell ref="A22:D22"/>
    <mergeCell ref="A26:D26"/>
    <mergeCell ref="A17:D17"/>
    <mergeCell ref="A51:N51"/>
    <mergeCell ref="C38:D38"/>
    <mergeCell ref="C40:D40"/>
    <mergeCell ref="C41:D41"/>
    <mergeCell ref="A43:N44"/>
    <mergeCell ref="A45:N45"/>
    <mergeCell ref="A46:N46"/>
    <mergeCell ref="A47:N47"/>
    <mergeCell ref="A48:N48"/>
    <mergeCell ref="A49:N49"/>
    <mergeCell ref="A50:N50"/>
    <mergeCell ref="C39:G39"/>
    <mergeCell ref="C42:G42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E3B72-C280-4AFC-89E0-0A187F815CC3}">
  <sheetPr>
    <tabColor theme="7" tint="0.39997558519241921"/>
  </sheetPr>
  <dimension ref="A1:AC52"/>
  <sheetViews>
    <sheetView showGridLines="0" view="pageLayout" topLeftCell="E7" zoomScale="80" zoomScaleNormal="90" zoomScalePageLayoutView="80" workbookViewId="0">
      <selection activeCell="M32" sqref="M32:M33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445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445"/>
      <c r="G1" s="445"/>
      <c r="I1" s="221"/>
      <c r="J1" s="220"/>
      <c r="K1" s="973"/>
      <c r="L1" s="973"/>
      <c r="M1" s="973"/>
      <c r="N1" s="973"/>
    </row>
    <row r="2" spans="1:24" ht="14.25" customHeight="1" x14ac:dyDescent="0.25">
      <c r="A2" s="974" t="s">
        <v>91</v>
      </c>
      <c r="B2" s="974"/>
      <c r="C2" s="974"/>
      <c r="D2" s="493" t="s">
        <v>126</v>
      </c>
      <c r="E2" s="494"/>
      <c r="F2" s="494"/>
      <c r="G2" s="206"/>
      <c r="H2" s="214"/>
      <c r="I2" s="215"/>
      <c r="J2" s="214"/>
      <c r="K2" s="975" t="s">
        <v>102</v>
      </c>
      <c r="L2" s="975"/>
      <c r="M2" s="975"/>
      <c r="N2" s="975"/>
    </row>
    <row r="3" spans="1:24" ht="17.25" customHeight="1" x14ac:dyDescent="0.25">
      <c r="A3" s="1085" t="s">
        <v>90</v>
      </c>
      <c r="B3" s="1086"/>
      <c r="C3" s="1086"/>
      <c r="D3" s="661"/>
      <c r="E3" s="380"/>
      <c r="F3" s="380"/>
      <c r="G3" s="395"/>
      <c r="H3" s="396"/>
      <c r="I3" s="219"/>
      <c r="J3" s="214"/>
      <c r="K3" s="978">
        <v>43889</v>
      </c>
      <c r="L3" s="979"/>
      <c r="M3" s="979"/>
      <c r="N3" s="979"/>
    </row>
    <row r="4" spans="1:24" ht="14.25" customHeight="1" x14ac:dyDescent="0.25">
      <c r="A4" s="976" t="s">
        <v>92</v>
      </c>
      <c r="B4" s="976"/>
      <c r="C4" s="976"/>
      <c r="D4" s="381"/>
      <c r="E4" s="382"/>
      <c r="F4" s="382"/>
      <c r="G4" s="397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6" t="s">
        <v>93</v>
      </c>
      <c r="B5" s="976"/>
      <c r="C5" s="976"/>
      <c r="D5" s="383"/>
      <c r="E5" s="382"/>
      <c r="F5" s="382"/>
      <c r="G5" s="397"/>
      <c r="H5" s="214"/>
      <c r="I5" s="214"/>
      <c r="J5" s="214"/>
      <c r="K5" s="215"/>
      <c r="L5" s="214"/>
      <c r="M5" s="351"/>
      <c r="N5" s="352"/>
    </row>
    <row r="6" spans="1:24" ht="14.25" customHeight="1" x14ac:dyDescent="0.25">
      <c r="A6" s="976" t="s">
        <v>95</v>
      </c>
      <c r="B6" s="977"/>
      <c r="C6" s="977"/>
      <c r="D6" s="444"/>
      <c r="E6" s="384"/>
      <c r="F6" s="384"/>
      <c r="G6" s="395"/>
      <c r="H6" s="441"/>
      <c r="I6" s="441"/>
      <c r="J6" s="441"/>
      <c r="K6" s="441"/>
      <c r="L6" s="441"/>
      <c r="M6" s="441"/>
      <c r="N6" s="441"/>
    </row>
    <row r="7" spans="1:24" ht="14.25" customHeight="1" x14ac:dyDescent="0.25">
      <c r="A7" s="976" t="s">
        <v>94</v>
      </c>
      <c r="B7" s="976"/>
      <c r="C7" s="976"/>
      <c r="D7" s="497" t="s">
        <v>123</v>
      </c>
      <c r="E7" s="497"/>
      <c r="F7" s="497"/>
      <c r="G7" s="214"/>
      <c r="H7" s="980"/>
      <c r="I7" s="981"/>
      <c r="J7" s="981"/>
      <c r="K7" s="981"/>
      <c r="L7" s="981"/>
      <c r="M7" s="981"/>
      <c r="N7" s="981"/>
    </row>
    <row r="8" spans="1:24" ht="14.25" customHeight="1" x14ac:dyDescent="0.25">
      <c r="A8" s="443"/>
      <c r="B8" s="443"/>
      <c r="C8" s="443"/>
      <c r="D8" s="214"/>
      <c r="E8" s="214"/>
      <c r="F8" s="214"/>
      <c r="G8" s="214"/>
      <c r="H8" s="441"/>
      <c r="I8" s="442"/>
      <c r="J8" s="442"/>
      <c r="K8" s="442"/>
      <c r="L8" s="442"/>
      <c r="M8" s="442"/>
      <c r="N8" s="442"/>
    </row>
    <row r="9" spans="1:24" ht="14.25" customHeight="1" x14ac:dyDescent="0.25">
      <c r="A9" s="443"/>
      <c r="B9" s="443"/>
      <c r="C9" s="443"/>
      <c r="D9" s="214"/>
      <c r="E9" s="214"/>
      <c r="F9" s="214"/>
      <c r="G9" s="214"/>
      <c r="H9" s="441"/>
      <c r="I9" s="442"/>
      <c r="J9" s="442"/>
      <c r="K9" s="442"/>
      <c r="L9" s="442"/>
      <c r="M9" s="442"/>
      <c r="N9" s="442"/>
    </row>
    <row r="10" spans="1:24" ht="14.25" customHeight="1" thickBot="1" x14ac:dyDescent="0.25">
      <c r="G10" s="203"/>
      <c r="H10" s="373">
        <v>240</v>
      </c>
      <c r="I10" s="373">
        <v>180</v>
      </c>
      <c r="J10" s="300">
        <v>120</v>
      </c>
      <c r="K10" s="300">
        <v>81</v>
      </c>
      <c r="L10" s="300">
        <v>64</v>
      </c>
      <c r="M10" s="300">
        <v>32</v>
      </c>
      <c r="N10" s="300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492"/>
      <c r="I11" s="492"/>
      <c r="J11" s="492"/>
      <c r="K11" s="492"/>
      <c r="L11" s="492"/>
      <c r="M11" s="492"/>
      <c r="N11" s="441"/>
      <c r="R11" s="425"/>
      <c r="S11" s="425"/>
      <c r="T11" s="425"/>
      <c r="U11" s="425"/>
      <c r="V11" s="425"/>
      <c r="W11" s="425"/>
      <c r="X11" s="425"/>
    </row>
    <row r="12" spans="1:24" ht="52.5" customHeight="1" thickBot="1" x14ac:dyDescent="0.3">
      <c r="A12" s="200"/>
      <c r="B12" s="199"/>
      <c r="C12" s="982"/>
      <c r="D12" s="879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531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70" t="s">
        <v>64</v>
      </c>
      <c r="B13" s="971"/>
      <c r="C13" s="971"/>
      <c r="D13" s="972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ht="15" customHeight="1" x14ac:dyDescent="0.2">
      <c r="A14" s="964" t="s">
        <v>292</v>
      </c>
      <c r="B14" s="965"/>
      <c r="C14" s="965"/>
      <c r="D14" s="966"/>
      <c r="E14" s="303"/>
      <c r="F14" s="304">
        <f t="shared" ref="F14:F19" si="0">SUM(H14*$H$10)+(I14*$I$10)+(J14*$J$10)+(K14*$K$10)+(L14*$L$10)+(M14*$M$10)+(N14*$N$10)</f>
        <v>32</v>
      </c>
      <c r="G14" s="305">
        <f t="shared" ref="G14:G19" si="1">SUM(H14:N14)</f>
        <v>1</v>
      </c>
      <c r="H14" s="419"/>
      <c r="I14" s="307"/>
      <c r="J14" s="308"/>
      <c r="K14" s="307"/>
      <c r="L14" s="308"/>
      <c r="M14" s="308">
        <v>1</v>
      </c>
      <c r="N14" s="309"/>
      <c r="P14" s="63"/>
      <c r="Q14" s="160"/>
      <c r="R14" s="162"/>
      <c r="S14" s="160"/>
      <c r="T14" s="160"/>
      <c r="U14" s="160"/>
      <c r="V14" s="161"/>
      <c r="W14" s="160"/>
    </row>
    <row r="15" spans="1:24" ht="15" customHeight="1" x14ac:dyDescent="0.2">
      <c r="A15" s="1051" t="s">
        <v>469</v>
      </c>
      <c r="B15" s="1052"/>
      <c r="C15" s="1052"/>
      <c r="D15" s="1053"/>
      <c r="E15" s="302"/>
      <c r="F15" s="304">
        <f t="shared" si="0"/>
        <v>32</v>
      </c>
      <c r="G15" s="305">
        <f t="shared" si="1"/>
        <v>1</v>
      </c>
      <c r="H15" s="419"/>
      <c r="I15" s="307"/>
      <c r="J15" s="307"/>
      <c r="K15" s="307"/>
      <c r="L15" s="308"/>
      <c r="M15" s="308">
        <v>1</v>
      </c>
      <c r="N15" s="309"/>
      <c r="P15" s="63"/>
      <c r="Q15" s="160"/>
      <c r="R15" s="162"/>
      <c r="S15" s="160"/>
      <c r="T15" s="160"/>
      <c r="U15" s="160"/>
      <c r="V15" s="161"/>
      <c r="W15" s="160"/>
    </row>
    <row r="16" spans="1:24" ht="15" customHeight="1" x14ac:dyDescent="0.2">
      <c r="A16" s="1051"/>
      <c r="B16" s="1052"/>
      <c r="C16" s="1052"/>
      <c r="D16" s="1053"/>
      <c r="E16" s="302"/>
      <c r="F16" s="304">
        <f t="shared" si="0"/>
        <v>0</v>
      </c>
      <c r="G16" s="305">
        <f t="shared" si="1"/>
        <v>0</v>
      </c>
      <c r="H16" s="500"/>
      <c r="I16" s="307"/>
      <c r="J16" s="307"/>
      <c r="K16" s="307"/>
      <c r="L16" s="548"/>
      <c r="M16" s="548"/>
      <c r="N16" s="309"/>
      <c r="P16" s="63"/>
      <c r="Q16" s="160"/>
      <c r="R16" s="162"/>
      <c r="S16" s="160"/>
      <c r="T16" s="160"/>
      <c r="U16" s="160"/>
      <c r="V16" s="161"/>
      <c r="W16" s="160"/>
    </row>
    <row r="17" spans="1:29" ht="15" customHeight="1" x14ac:dyDescent="0.2">
      <c r="A17" s="1051"/>
      <c r="B17" s="1052"/>
      <c r="C17" s="1052"/>
      <c r="D17" s="1053"/>
      <c r="E17" s="302"/>
      <c r="F17" s="304">
        <f t="shared" si="0"/>
        <v>0</v>
      </c>
      <c r="G17" s="305">
        <f t="shared" si="1"/>
        <v>0</v>
      </c>
      <c r="H17" s="500"/>
      <c r="I17" s="307"/>
      <c r="J17" s="307"/>
      <c r="K17" s="307"/>
      <c r="L17" s="548"/>
      <c r="M17" s="548"/>
      <c r="N17" s="309"/>
      <c r="P17" s="63"/>
      <c r="Q17" s="160"/>
      <c r="R17" s="162"/>
      <c r="S17" s="160"/>
      <c r="T17" s="160"/>
      <c r="U17" s="160"/>
      <c r="V17" s="161"/>
      <c r="W17" s="160"/>
    </row>
    <row r="18" spans="1:29" ht="15" customHeight="1" x14ac:dyDescent="0.2">
      <c r="A18" s="1051"/>
      <c r="B18" s="1052"/>
      <c r="C18" s="1052"/>
      <c r="D18" s="1053"/>
      <c r="E18" s="302"/>
      <c r="F18" s="304">
        <f t="shared" si="0"/>
        <v>0</v>
      </c>
      <c r="G18" s="305">
        <f t="shared" si="1"/>
        <v>0</v>
      </c>
      <c r="H18" s="500"/>
      <c r="I18" s="307"/>
      <c r="J18" s="307"/>
      <c r="K18" s="307"/>
      <c r="L18" s="548"/>
      <c r="M18" s="548"/>
      <c r="N18" s="309"/>
      <c r="P18" s="63"/>
      <c r="Q18" s="160"/>
      <c r="R18" s="162"/>
      <c r="S18" s="160"/>
      <c r="T18" s="160"/>
      <c r="U18" s="160"/>
      <c r="V18" s="161"/>
      <c r="W18" s="160"/>
    </row>
    <row r="19" spans="1:29" ht="15" customHeight="1" x14ac:dyDescent="0.2">
      <c r="A19" s="1051"/>
      <c r="B19" s="1052"/>
      <c r="C19" s="1052"/>
      <c r="D19" s="1053"/>
      <c r="E19" s="302"/>
      <c r="F19" s="304">
        <f t="shared" si="0"/>
        <v>0</v>
      </c>
      <c r="G19" s="305">
        <f t="shared" si="1"/>
        <v>0</v>
      </c>
      <c r="H19" s="500"/>
      <c r="I19" s="307"/>
      <c r="J19" s="307"/>
      <c r="K19" s="307"/>
      <c r="L19" s="548"/>
      <c r="M19" s="548"/>
      <c r="N19" s="309"/>
      <c r="P19" s="63"/>
      <c r="Q19" s="160"/>
      <c r="R19" s="162"/>
      <c r="S19" s="160"/>
      <c r="T19" s="160"/>
      <c r="U19" s="160"/>
      <c r="V19" s="161"/>
      <c r="W19" s="160"/>
    </row>
    <row r="20" spans="1:29" ht="15" customHeight="1" x14ac:dyDescent="0.2">
      <c r="A20" s="940"/>
      <c r="B20" s="941"/>
      <c r="C20" s="941"/>
      <c r="D20" s="942"/>
      <c r="E20" s="302"/>
      <c r="F20" s="304"/>
      <c r="G20" s="305"/>
      <c r="H20" s="311"/>
      <c r="I20" s="312"/>
      <c r="J20" s="307"/>
      <c r="K20" s="312"/>
      <c r="L20" s="436"/>
      <c r="M20" s="436"/>
      <c r="N20" s="314"/>
      <c r="P20" s="63"/>
      <c r="Q20" s="160"/>
      <c r="R20" s="162"/>
      <c r="S20" s="160"/>
      <c r="T20" s="160"/>
      <c r="U20" s="160"/>
      <c r="V20" s="161"/>
      <c r="W20" s="160"/>
    </row>
    <row r="21" spans="1:29" ht="15" customHeight="1" x14ac:dyDescent="0.25">
      <c r="A21" s="428" t="s">
        <v>113</v>
      </c>
      <c r="B21" s="429"/>
      <c r="C21" s="429"/>
      <c r="D21" s="429"/>
      <c r="E21" s="430"/>
      <c r="F21" s="372"/>
      <c r="G21" s="315">
        <f>SUM(G14:G19)</f>
        <v>2</v>
      </c>
      <c r="H21" s="943"/>
      <c r="I21" s="944"/>
      <c r="J21" s="944"/>
      <c r="K21" s="944"/>
      <c r="L21" s="944"/>
      <c r="M21" s="944"/>
      <c r="N21" s="945"/>
      <c r="P21" s="63"/>
      <c r="Q21" s="160"/>
      <c r="R21" s="162"/>
      <c r="S21" s="160"/>
      <c r="T21" s="160"/>
      <c r="U21" s="160"/>
      <c r="V21" s="161"/>
      <c r="W21" s="160"/>
    </row>
    <row r="22" spans="1:29" ht="15" customHeight="1" x14ac:dyDescent="0.25">
      <c r="A22" s="946" t="s">
        <v>8</v>
      </c>
      <c r="B22" s="947"/>
      <c r="C22" s="947"/>
      <c r="D22" s="948"/>
      <c r="E22" s="120">
        <f>SUM(F22*$E$12)</f>
        <v>92.8</v>
      </c>
      <c r="F22" s="136">
        <f>SUM(H22*$H$10)+(I22*$I$10)+(J22*$J$10)+(K22*$K$10)+(L22*$L$10)+(M22*$M$10)+(N22*$N$10)</f>
        <v>64</v>
      </c>
      <c r="G22" s="135">
        <f>SUM(H22:N22)</f>
        <v>2</v>
      </c>
      <c r="H22" s="157">
        <f t="shared" ref="H22:N22" si="2">SUM(H14:H21)</f>
        <v>0</v>
      </c>
      <c r="I22" s="157">
        <f t="shared" si="2"/>
        <v>0</v>
      </c>
      <c r="J22" s="157">
        <f t="shared" si="2"/>
        <v>0</v>
      </c>
      <c r="K22" s="157">
        <f t="shared" si="2"/>
        <v>0</v>
      </c>
      <c r="L22" s="157">
        <f t="shared" si="2"/>
        <v>0</v>
      </c>
      <c r="M22" s="157">
        <f t="shared" si="2"/>
        <v>2</v>
      </c>
      <c r="N22" s="157">
        <f t="shared" si="2"/>
        <v>0</v>
      </c>
      <c r="Q22" s="140"/>
    </row>
    <row r="23" spans="1:29" ht="15" customHeight="1" x14ac:dyDescent="0.25">
      <c r="A23" s="949"/>
      <c r="B23" s="950"/>
      <c r="C23" s="950"/>
      <c r="D23" s="950"/>
      <c r="E23" s="155"/>
      <c r="F23" s="154"/>
      <c r="G23" s="154"/>
      <c r="H23" s="154"/>
      <c r="I23" s="154"/>
      <c r="J23" s="154"/>
      <c r="K23" s="154"/>
      <c r="L23" s="424"/>
      <c r="M23" s="424"/>
      <c r="N23" s="152"/>
      <c r="P23" s="63"/>
      <c r="Q23" s="151"/>
      <c r="R23" s="150"/>
      <c r="S23" s="150"/>
      <c r="T23" s="150"/>
    </row>
    <row r="24" spans="1:29" ht="15" customHeight="1" x14ac:dyDescent="0.25">
      <c r="A24" s="951" t="s">
        <v>104</v>
      </c>
      <c r="B24" s="952"/>
      <c r="C24" s="952"/>
      <c r="D24" s="953"/>
      <c r="E24" s="388">
        <f>SUM(F24*$E$12)</f>
        <v>92.8</v>
      </c>
      <c r="F24" s="389">
        <f>SUM(H24*$H$10)+(I24*$I$10)+(J24*$J$10)+(K24*$K$10)+(L24*$L$10)+(M24*$M$10)+(N24*$N$10)</f>
        <v>64</v>
      </c>
      <c r="G24" s="390">
        <f>SUM(H24:N24)</f>
        <v>2</v>
      </c>
      <c r="H24" s="391"/>
      <c r="I24" s="392"/>
      <c r="J24" s="392"/>
      <c r="K24" s="392"/>
      <c r="L24" s="393"/>
      <c r="M24" s="831">
        <v>2</v>
      </c>
      <c r="N24" s="394"/>
      <c r="P24" s="149"/>
    </row>
    <row r="25" spans="1:29" ht="15" customHeight="1" x14ac:dyDescent="0.25">
      <c r="A25" s="951"/>
      <c r="B25" s="952"/>
      <c r="C25" s="952"/>
      <c r="D25" s="953"/>
      <c r="E25" s="388"/>
      <c r="F25" s="389"/>
      <c r="G25" s="390"/>
      <c r="H25" s="391"/>
      <c r="I25" s="392"/>
      <c r="J25" s="392"/>
      <c r="K25" s="392"/>
      <c r="L25" s="393"/>
      <c r="M25" s="393"/>
      <c r="N25" s="394"/>
      <c r="P25" s="63"/>
      <c r="Q25" s="140"/>
    </row>
    <row r="26" spans="1:29" ht="15" customHeight="1" x14ac:dyDescent="0.25">
      <c r="A26" s="946" t="s">
        <v>59</v>
      </c>
      <c r="B26" s="947"/>
      <c r="C26" s="947"/>
      <c r="D26" s="948"/>
      <c r="E26" s="120">
        <f>SUM(F26*$E$12)</f>
        <v>92.8</v>
      </c>
      <c r="F26" s="136">
        <f>SUM(H26*$H$10)+(I26*$I$10)+(J26*$J$10)+(K26*$K$10)+(L26*$L$10)+(M26*$M$10)+(N26*$N$10)</f>
        <v>64</v>
      </c>
      <c r="G26" s="135">
        <f t="shared" ref="G26:N26" si="3">SUM(G24:G25)</f>
        <v>2</v>
      </c>
      <c r="H26" s="135">
        <f t="shared" si="3"/>
        <v>0</v>
      </c>
      <c r="I26" s="135">
        <f t="shared" si="3"/>
        <v>0</v>
      </c>
      <c r="J26" s="135">
        <f t="shared" si="3"/>
        <v>0</v>
      </c>
      <c r="K26" s="135">
        <f t="shared" si="3"/>
        <v>0</v>
      </c>
      <c r="L26" s="135">
        <f t="shared" si="3"/>
        <v>0</v>
      </c>
      <c r="M26" s="135">
        <f t="shared" si="3"/>
        <v>2</v>
      </c>
      <c r="N26" s="135">
        <f t="shared" si="3"/>
        <v>0</v>
      </c>
    </row>
    <row r="27" spans="1:29" ht="15" customHeight="1" x14ac:dyDescent="0.25">
      <c r="A27" s="954"/>
      <c r="B27" s="955"/>
      <c r="C27" s="955"/>
      <c r="D27" s="955"/>
      <c r="E27" s="130"/>
      <c r="F27" s="129"/>
      <c r="G27" s="127"/>
      <c r="H27" s="128"/>
      <c r="I27" s="127"/>
      <c r="J27" s="127"/>
      <c r="K27" s="127"/>
      <c r="L27" s="126"/>
      <c r="M27" s="126"/>
      <c r="N27" s="125"/>
    </row>
    <row r="28" spans="1:29" ht="15" customHeight="1" thickBot="1" x14ac:dyDescent="0.3">
      <c r="A28" s="956" t="s">
        <v>24</v>
      </c>
      <c r="B28" s="957"/>
      <c r="C28" s="957"/>
      <c r="D28" s="958"/>
      <c r="E28" s="120">
        <f t="shared" ref="E28:N28" si="4">SUM(E22+E26)</f>
        <v>185.6</v>
      </c>
      <c r="F28" s="120">
        <f t="shared" si="4"/>
        <v>128</v>
      </c>
      <c r="G28" s="120">
        <f t="shared" si="4"/>
        <v>4</v>
      </c>
      <c r="H28" s="120">
        <f t="shared" si="4"/>
        <v>0</v>
      </c>
      <c r="I28" s="120">
        <f t="shared" si="4"/>
        <v>0</v>
      </c>
      <c r="J28" s="120">
        <f t="shared" si="4"/>
        <v>0</v>
      </c>
      <c r="K28" s="120">
        <f t="shared" si="4"/>
        <v>0</v>
      </c>
      <c r="L28" s="120">
        <f t="shared" si="4"/>
        <v>0</v>
      </c>
      <c r="M28" s="120">
        <f t="shared" si="4"/>
        <v>4</v>
      </c>
      <c r="N28" s="120">
        <f t="shared" si="4"/>
        <v>0</v>
      </c>
    </row>
    <row r="29" spans="1:29" ht="13.5" hidden="1" thickBot="1" x14ac:dyDescent="0.25">
      <c r="A29" s="357"/>
      <c r="B29" s="358"/>
      <c r="C29" s="118" t="s">
        <v>9</v>
      </c>
      <c r="D29" s="117"/>
      <c r="E29" s="117"/>
      <c r="F29" s="117"/>
      <c r="G29" s="116" t="e">
        <f>#REF!+#REF!</f>
        <v>#REF!</v>
      </c>
      <c r="H29" s="115"/>
      <c r="I29" s="115"/>
      <c r="J29" s="115"/>
      <c r="K29" s="115"/>
      <c r="L29" s="115"/>
      <c r="M29" s="115"/>
      <c r="N29" s="114"/>
    </row>
    <row r="30" spans="1:29" ht="13.5" hidden="1" thickBot="1" x14ac:dyDescent="0.25">
      <c r="A30" s="113"/>
      <c r="B30" s="112"/>
      <c r="C30" s="111" t="s">
        <v>10</v>
      </c>
      <c r="D30" s="110"/>
      <c r="E30" s="110"/>
      <c r="F30" s="110"/>
      <c r="G30" s="109"/>
      <c r="H30" s="108" t="e">
        <f>(#REF!+#REF!)*100</f>
        <v>#REF!</v>
      </c>
      <c r="I30" s="108" t="e">
        <f>(#REF!+#REF!)*100</f>
        <v>#REF!</v>
      </c>
      <c r="J30" s="108" t="e">
        <f>(#REF!+#REF!)*100</f>
        <v>#REF!</v>
      </c>
      <c r="K30" s="108" t="e">
        <f>(#REF!+#REF!)*168</f>
        <v>#REF!</v>
      </c>
      <c r="L30" s="108" t="e">
        <f>(#REF!+#REF!)*48</f>
        <v>#REF!</v>
      </c>
      <c r="M30" s="107" t="e">
        <f>(#REF!+#REF!)*36</f>
        <v>#REF!</v>
      </c>
      <c r="N30" s="106" t="e">
        <f>(#REF!+#REF!)*36</f>
        <v>#REF!</v>
      </c>
    </row>
    <row r="31" spans="1:29" ht="58.5" customHeight="1" thickTop="1" x14ac:dyDescent="0.25">
      <c r="A31" s="105" t="s">
        <v>11</v>
      </c>
      <c r="B31" s="104" t="s">
        <v>12</v>
      </c>
      <c r="C31" s="103" t="s">
        <v>13</v>
      </c>
      <c r="D31" s="101"/>
      <c r="E31" s="101"/>
      <c r="F31" s="101"/>
      <c r="G31" s="101"/>
      <c r="H31" s="102" t="s">
        <v>3</v>
      </c>
      <c r="I31" s="101"/>
      <c r="J31" s="100"/>
      <c r="K31" s="100"/>
      <c r="L31" s="100"/>
      <c r="M31" s="99" t="s">
        <v>15</v>
      </c>
      <c r="N31" s="98" t="s">
        <v>16</v>
      </c>
      <c r="P31" s="59"/>
      <c r="Q31" s="59"/>
      <c r="R31" s="83"/>
      <c r="W31" s="83"/>
      <c r="X31" s="83"/>
      <c r="Y31" s="83"/>
      <c r="Z31" s="83"/>
      <c r="AA31" s="83"/>
      <c r="AB31" s="83"/>
      <c r="AC31" s="59"/>
    </row>
    <row r="32" spans="1:29" ht="15" customHeight="1" x14ac:dyDescent="0.2">
      <c r="A32" s="440"/>
      <c r="B32" s="308" t="s">
        <v>86</v>
      </c>
      <c r="C32" s="960" t="s">
        <v>470</v>
      </c>
      <c r="D32" s="953"/>
      <c r="E32" s="320">
        <f t="shared" ref="E32:E37" si="5">SUM(F32*$E$12)</f>
        <v>0</v>
      </c>
      <c r="F32" s="320">
        <f t="shared" ref="F32:F37" si="6">SUM(N32*M32)</f>
        <v>0</v>
      </c>
      <c r="G32" s="348"/>
      <c r="H32" s="321"/>
      <c r="I32" s="321"/>
      <c r="J32" s="320"/>
      <c r="K32" s="322"/>
      <c r="L32" s="319"/>
      <c r="M32" s="632">
        <v>0</v>
      </c>
      <c r="N32" s="323">
        <v>64</v>
      </c>
      <c r="P32" s="59"/>
      <c r="W32" s="97"/>
      <c r="X32" s="96"/>
      <c r="Y32" s="96"/>
      <c r="Z32" s="96"/>
      <c r="AA32" s="96"/>
      <c r="AB32" s="96"/>
      <c r="AC32" s="59"/>
    </row>
    <row r="33" spans="1:29" ht="15" customHeight="1" x14ac:dyDescent="0.2">
      <c r="A33" s="440"/>
      <c r="B33" s="308" t="s">
        <v>86</v>
      </c>
      <c r="C33" s="959" t="s">
        <v>384</v>
      </c>
      <c r="D33" s="942"/>
      <c r="E33" s="320">
        <f t="shared" si="5"/>
        <v>0</v>
      </c>
      <c r="F33" s="320">
        <f t="shared" si="6"/>
        <v>0</v>
      </c>
      <c r="G33" s="348"/>
      <c r="H33" s="324"/>
      <c r="I33" s="322"/>
      <c r="J33" s="325"/>
      <c r="K33" s="322"/>
      <c r="L33" s="319"/>
      <c r="M33" s="632">
        <v>0</v>
      </c>
      <c r="N33" s="328">
        <v>64</v>
      </c>
      <c r="P33" s="59"/>
      <c r="W33" s="97"/>
      <c r="X33" s="96"/>
      <c r="Y33" s="96"/>
      <c r="Z33" s="96"/>
      <c r="AA33" s="96"/>
      <c r="AB33" s="96"/>
      <c r="AC33" s="59"/>
    </row>
    <row r="34" spans="1:29" ht="15" customHeight="1" x14ac:dyDescent="0.2">
      <c r="A34" s="440"/>
      <c r="B34" s="308"/>
      <c r="C34" s="552"/>
      <c r="D34" s="528"/>
      <c r="E34" s="320">
        <f t="shared" si="5"/>
        <v>0</v>
      </c>
      <c r="F34" s="320">
        <f t="shared" si="6"/>
        <v>0</v>
      </c>
      <c r="G34" s="348"/>
      <c r="H34" s="324"/>
      <c r="I34" s="322"/>
      <c r="J34" s="325"/>
      <c r="K34" s="322"/>
      <c r="L34" s="319"/>
      <c r="M34" s="326"/>
      <c r="N34" s="327"/>
      <c r="P34" s="59"/>
      <c r="W34" s="97"/>
      <c r="X34" s="96"/>
      <c r="Y34" s="96"/>
      <c r="Z34" s="96"/>
      <c r="AA34" s="96"/>
      <c r="AB34" s="96"/>
      <c r="AC34" s="59"/>
    </row>
    <row r="35" spans="1:29" ht="15" customHeight="1" x14ac:dyDescent="0.2">
      <c r="A35" s="440"/>
      <c r="B35" s="308"/>
      <c r="C35" s="318"/>
      <c r="D35" s="319"/>
      <c r="E35" s="320">
        <f t="shared" si="5"/>
        <v>0</v>
      </c>
      <c r="F35" s="320">
        <f t="shared" si="6"/>
        <v>0</v>
      </c>
      <c r="G35" s="348"/>
      <c r="H35" s="321"/>
      <c r="I35" s="321"/>
      <c r="J35" s="320"/>
      <c r="K35" s="322"/>
      <c r="L35" s="319"/>
      <c r="M35" s="320"/>
      <c r="N35" s="323"/>
      <c r="P35" s="59"/>
      <c r="W35" s="97"/>
      <c r="X35" s="96"/>
      <c r="Y35" s="96"/>
      <c r="Z35" s="96"/>
      <c r="AA35" s="96"/>
      <c r="AB35" s="96"/>
      <c r="AC35" s="59"/>
    </row>
    <row r="36" spans="1:29" ht="15" customHeight="1" x14ac:dyDescent="0.2">
      <c r="A36" s="317"/>
      <c r="B36" s="307"/>
      <c r="C36" s="318"/>
      <c r="D36" s="319"/>
      <c r="E36" s="320">
        <f t="shared" si="5"/>
        <v>0</v>
      </c>
      <c r="F36" s="320">
        <f t="shared" si="6"/>
        <v>0</v>
      </c>
      <c r="G36" s="348"/>
      <c r="H36" s="321"/>
      <c r="I36" s="321"/>
      <c r="J36" s="320"/>
      <c r="K36" s="322"/>
      <c r="L36" s="319"/>
      <c r="M36" s="320"/>
      <c r="N36" s="323"/>
      <c r="P36" s="59"/>
      <c r="W36" s="83"/>
      <c r="X36" s="83"/>
      <c r="Y36" s="83"/>
      <c r="Z36" s="83"/>
      <c r="AA36" s="83"/>
      <c r="AB36" s="60"/>
      <c r="AC36" s="59"/>
    </row>
    <row r="37" spans="1:29" ht="15" customHeight="1" x14ac:dyDescent="0.2">
      <c r="A37" s="317"/>
      <c r="B37" s="307"/>
      <c r="C37" s="318"/>
      <c r="D37" s="319"/>
      <c r="E37" s="320">
        <f t="shared" si="5"/>
        <v>0</v>
      </c>
      <c r="F37" s="320">
        <f t="shared" si="6"/>
        <v>0</v>
      </c>
      <c r="G37" s="348"/>
      <c r="H37" s="324"/>
      <c r="I37" s="322"/>
      <c r="J37" s="325"/>
      <c r="K37" s="322"/>
      <c r="L37" s="319"/>
      <c r="M37" s="320"/>
      <c r="N37" s="328"/>
      <c r="P37" s="59"/>
      <c r="W37" s="83"/>
      <c r="X37" s="83"/>
      <c r="Y37" s="83"/>
      <c r="Z37" s="83"/>
      <c r="AA37" s="83"/>
      <c r="AB37" s="60"/>
      <c r="AC37" s="59"/>
    </row>
    <row r="38" spans="1:29" ht="15" customHeight="1" x14ac:dyDescent="0.2">
      <c r="A38" s="440"/>
      <c r="B38" s="308"/>
      <c r="C38" s="348"/>
      <c r="D38" s="349"/>
      <c r="E38" s="320"/>
      <c r="F38" s="320"/>
      <c r="G38" s="320"/>
      <c r="H38" s="324"/>
      <c r="I38" s="322"/>
      <c r="J38" s="325"/>
      <c r="K38" s="322"/>
      <c r="L38" s="320"/>
      <c r="M38" s="320"/>
      <c r="N38" s="323"/>
      <c r="P38" s="59"/>
      <c r="W38" s="74"/>
      <c r="X38" s="74"/>
      <c r="Y38" s="74"/>
      <c r="Z38" s="63"/>
      <c r="AA38" s="74"/>
      <c r="AB38" s="74"/>
      <c r="AC38" s="59"/>
    </row>
    <row r="39" spans="1:29" ht="15" customHeight="1" x14ac:dyDescent="0.25">
      <c r="A39" s="440"/>
      <c r="B39" s="308"/>
      <c r="C39" s="938" t="s">
        <v>305</v>
      </c>
      <c r="D39" s="939"/>
      <c r="E39" s="320">
        <f>SUM(E32:E37)</f>
        <v>0</v>
      </c>
      <c r="F39" s="320">
        <f>SUM(F32:F37)</f>
        <v>0</v>
      </c>
      <c r="G39" s="320"/>
      <c r="H39" s="320"/>
      <c r="I39" s="320"/>
      <c r="J39" s="320"/>
      <c r="K39" s="320"/>
      <c r="L39" s="320"/>
      <c r="M39" s="320"/>
      <c r="N39" s="331"/>
      <c r="P39" s="59"/>
      <c r="Q39" s="63"/>
      <c r="R39" s="63"/>
      <c r="W39" s="60"/>
      <c r="X39" s="60"/>
      <c r="Y39" s="60"/>
      <c r="Z39" s="60"/>
      <c r="AA39" s="60"/>
      <c r="AB39" s="60"/>
      <c r="AC39" s="59"/>
    </row>
    <row r="40" spans="1:29" ht="15" customHeight="1" thickBot="1" x14ac:dyDescent="0.3">
      <c r="A40" s="333"/>
      <c r="B40" s="332"/>
      <c r="C40" s="916"/>
      <c r="D40" s="917"/>
      <c r="E40" s="917"/>
      <c r="F40" s="917"/>
      <c r="G40" s="918"/>
      <c r="H40" s="334"/>
      <c r="I40" s="334"/>
      <c r="J40" s="334"/>
      <c r="K40" s="334"/>
      <c r="L40" s="334"/>
      <c r="M40" s="334"/>
      <c r="N40" s="335"/>
      <c r="P40" s="59"/>
      <c r="Q40" s="63"/>
      <c r="R40" s="63"/>
      <c r="W40" s="60"/>
      <c r="X40" s="60"/>
      <c r="Y40" s="60"/>
      <c r="Z40" s="60"/>
      <c r="AA40" s="60"/>
      <c r="AB40" s="60"/>
      <c r="AC40" s="59"/>
    </row>
    <row r="41" spans="1:29" ht="15" customHeight="1" x14ac:dyDescent="0.25">
      <c r="A41" s="333"/>
      <c r="B41" s="332"/>
      <c r="C41" s="919" t="s">
        <v>18</v>
      </c>
      <c r="D41" s="920"/>
      <c r="E41" s="581">
        <f>SUM(E22+E39)</f>
        <v>92.8</v>
      </c>
      <c r="F41" s="581">
        <f>SUM(F22+F39)</f>
        <v>64</v>
      </c>
      <c r="G41" s="581">
        <f>SUM(G22+G39)</f>
        <v>2</v>
      </c>
      <c r="H41" s="334"/>
      <c r="I41" s="334"/>
      <c r="J41" s="334"/>
      <c r="K41" s="334"/>
      <c r="L41" s="334"/>
      <c r="M41" s="334"/>
      <c r="N41" s="335"/>
      <c r="P41" s="59"/>
      <c r="Q41" s="63"/>
      <c r="R41" s="63"/>
      <c r="W41" s="60"/>
      <c r="X41" s="60"/>
      <c r="Y41" s="60"/>
      <c r="Z41" s="60"/>
      <c r="AA41" s="60"/>
      <c r="AB41" s="60"/>
      <c r="AC41" s="59"/>
    </row>
    <row r="42" spans="1:29" ht="15" customHeight="1" thickBot="1" x14ac:dyDescent="0.3">
      <c r="A42" s="333"/>
      <c r="B42" s="332"/>
      <c r="C42" s="921" t="s">
        <v>112</v>
      </c>
      <c r="D42" s="922"/>
      <c r="E42" s="583">
        <f>SUM(E22+E24+E39)</f>
        <v>185.6</v>
      </c>
      <c r="F42" s="583">
        <f>SUM(F22+F24+F39)</f>
        <v>128</v>
      </c>
      <c r="G42" s="583">
        <f>SUM(G22+G24+G39)</f>
        <v>4</v>
      </c>
      <c r="H42" s="334"/>
      <c r="I42" s="334"/>
      <c r="J42" s="334"/>
      <c r="K42" s="334"/>
      <c r="L42" s="334"/>
      <c r="M42" s="334"/>
      <c r="N42" s="335"/>
      <c r="P42" s="59"/>
      <c r="Q42" s="63"/>
      <c r="R42" s="63"/>
      <c r="S42" s="63"/>
      <c r="T42" s="62"/>
      <c r="U42" s="61"/>
      <c r="V42" s="60"/>
      <c r="W42" s="60"/>
      <c r="X42" s="60"/>
      <c r="Y42" s="60"/>
      <c r="Z42" s="60"/>
      <c r="AA42" s="60"/>
      <c r="AB42" s="60"/>
      <c r="AC42" s="59"/>
    </row>
    <row r="43" spans="1:29" ht="15" customHeight="1" x14ac:dyDescent="0.25">
      <c r="A43" s="333"/>
      <c r="B43" s="332"/>
      <c r="C43" s="999"/>
      <c r="D43" s="1000"/>
      <c r="E43" s="1000"/>
      <c r="F43" s="1000"/>
      <c r="G43" s="1001"/>
      <c r="H43" s="334"/>
      <c r="I43" s="334"/>
      <c r="J43" s="334"/>
      <c r="K43" s="334"/>
      <c r="L43" s="334"/>
      <c r="M43" s="334"/>
      <c r="N43" s="335"/>
      <c r="P43" s="59"/>
      <c r="Q43" s="63"/>
      <c r="R43" s="63"/>
      <c r="S43" s="63"/>
      <c r="T43" s="62"/>
      <c r="U43" s="61"/>
      <c r="V43" s="60"/>
      <c r="W43" s="60"/>
      <c r="X43" s="60"/>
      <c r="Y43" s="60"/>
      <c r="Z43" s="60"/>
      <c r="AA43" s="60"/>
      <c r="AB43" s="60"/>
      <c r="AC43" s="59"/>
    </row>
    <row r="44" spans="1:29" ht="15" customHeight="1" x14ac:dyDescent="0.2">
      <c r="A44" s="926" t="s">
        <v>20</v>
      </c>
      <c r="B44" s="927"/>
      <c r="C44" s="927"/>
      <c r="D44" s="927"/>
      <c r="E44" s="927"/>
      <c r="F44" s="927"/>
      <c r="G44" s="927"/>
      <c r="H44" s="927"/>
      <c r="I44" s="927"/>
      <c r="J44" s="927"/>
      <c r="K44" s="927"/>
      <c r="L44" s="927"/>
      <c r="M44" s="927"/>
      <c r="N44" s="928"/>
    </row>
    <row r="45" spans="1:29" ht="15" customHeight="1" x14ac:dyDescent="0.2">
      <c r="A45" s="929"/>
      <c r="B45" s="930"/>
      <c r="C45" s="930"/>
      <c r="D45" s="930"/>
      <c r="E45" s="930"/>
      <c r="F45" s="930"/>
      <c r="G45" s="930"/>
      <c r="H45" s="930"/>
      <c r="I45" s="930"/>
      <c r="J45" s="930"/>
      <c r="K45" s="930"/>
      <c r="L45" s="930"/>
      <c r="M45" s="930"/>
      <c r="N45" s="931"/>
    </row>
    <row r="46" spans="1:29" ht="15" customHeight="1" x14ac:dyDescent="0.2">
      <c r="A46" s="1098" t="s">
        <v>505</v>
      </c>
      <c r="B46" s="1099"/>
      <c r="C46" s="1099"/>
      <c r="D46" s="1099"/>
      <c r="E46" s="1099"/>
      <c r="F46" s="1099"/>
      <c r="G46" s="1099"/>
      <c r="H46" s="1099"/>
      <c r="I46" s="1099"/>
      <c r="J46" s="1099"/>
      <c r="K46" s="1099"/>
      <c r="L46" s="1099"/>
      <c r="M46" s="1099"/>
      <c r="N46" s="1100"/>
    </row>
    <row r="47" spans="1:29" ht="15" customHeight="1" x14ac:dyDescent="0.2">
      <c r="A47" s="932"/>
      <c r="B47" s="933"/>
      <c r="C47" s="933"/>
      <c r="D47" s="933"/>
      <c r="E47" s="933"/>
      <c r="F47" s="933"/>
      <c r="G47" s="933"/>
      <c r="H47" s="933"/>
      <c r="I47" s="933"/>
      <c r="J47" s="933"/>
      <c r="K47" s="933"/>
      <c r="L47" s="933"/>
      <c r="M47" s="933"/>
      <c r="N47" s="934"/>
    </row>
    <row r="48" spans="1:29" ht="15" customHeight="1" x14ac:dyDescent="0.2">
      <c r="A48" s="932"/>
      <c r="B48" s="933"/>
      <c r="C48" s="933"/>
      <c r="D48" s="933"/>
      <c r="E48" s="933"/>
      <c r="F48" s="933"/>
      <c r="G48" s="933"/>
      <c r="H48" s="933"/>
      <c r="I48" s="933"/>
      <c r="J48" s="933"/>
      <c r="K48" s="933"/>
      <c r="L48" s="933"/>
      <c r="M48" s="933"/>
      <c r="N48" s="934"/>
    </row>
    <row r="49" spans="1:14" ht="15" customHeight="1" x14ac:dyDescent="0.2">
      <c r="A49" s="932"/>
      <c r="B49" s="933"/>
      <c r="C49" s="933"/>
      <c r="D49" s="933"/>
      <c r="E49" s="933"/>
      <c r="F49" s="933"/>
      <c r="G49" s="933"/>
      <c r="H49" s="933"/>
      <c r="I49" s="933"/>
      <c r="J49" s="933"/>
      <c r="K49" s="933"/>
      <c r="L49" s="933"/>
      <c r="M49" s="933"/>
      <c r="N49" s="934"/>
    </row>
    <row r="50" spans="1:14" ht="15" customHeight="1" x14ac:dyDescent="0.2">
      <c r="A50" s="932"/>
      <c r="B50" s="933"/>
      <c r="C50" s="933"/>
      <c r="D50" s="933"/>
      <c r="E50" s="933"/>
      <c r="F50" s="933"/>
      <c r="G50" s="933"/>
      <c r="H50" s="933"/>
      <c r="I50" s="933"/>
      <c r="J50" s="933"/>
      <c r="K50" s="933"/>
      <c r="L50" s="933"/>
      <c r="M50" s="933"/>
      <c r="N50" s="934"/>
    </row>
    <row r="51" spans="1:14" ht="15" customHeight="1" x14ac:dyDescent="0.2">
      <c r="A51" s="935"/>
      <c r="B51" s="936"/>
      <c r="C51" s="936"/>
      <c r="D51" s="936"/>
      <c r="E51" s="936"/>
      <c r="F51" s="936"/>
      <c r="G51" s="936"/>
      <c r="H51" s="936"/>
      <c r="I51" s="936"/>
      <c r="J51" s="936"/>
      <c r="K51" s="936"/>
      <c r="L51" s="936"/>
      <c r="M51" s="936"/>
      <c r="N51" s="937"/>
    </row>
    <row r="52" spans="1:14" ht="15" customHeight="1" thickBot="1" x14ac:dyDescent="0.25">
      <c r="A52" s="913"/>
      <c r="B52" s="914"/>
      <c r="C52" s="914"/>
      <c r="D52" s="914"/>
      <c r="E52" s="914"/>
      <c r="F52" s="914"/>
      <c r="G52" s="914"/>
      <c r="H52" s="914"/>
      <c r="I52" s="914"/>
      <c r="J52" s="914"/>
      <c r="K52" s="914"/>
      <c r="L52" s="914"/>
      <c r="M52" s="914"/>
      <c r="N52" s="915"/>
    </row>
  </sheetData>
  <mergeCells count="42">
    <mergeCell ref="A13:D13"/>
    <mergeCell ref="K1:N1"/>
    <mergeCell ref="A2:C2"/>
    <mergeCell ref="K2:N2"/>
    <mergeCell ref="A3:C3"/>
    <mergeCell ref="K3:N3"/>
    <mergeCell ref="A4:C4"/>
    <mergeCell ref="A5:C5"/>
    <mergeCell ref="A6:C6"/>
    <mergeCell ref="A7:C7"/>
    <mergeCell ref="H7:N7"/>
    <mergeCell ref="C12:D12"/>
    <mergeCell ref="H21:N21"/>
    <mergeCell ref="A22:D22"/>
    <mergeCell ref="A14:D14"/>
    <mergeCell ref="A15:D15"/>
    <mergeCell ref="A16:D16"/>
    <mergeCell ref="A17:D17"/>
    <mergeCell ref="A18:D18"/>
    <mergeCell ref="A19:D19"/>
    <mergeCell ref="A28:D28"/>
    <mergeCell ref="A20:D20"/>
    <mergeCell ref="A23:D23"/>
    <mergeCell ref="A24:D24"/>
    <mergeCell ref="A25:D25"/>
    <mergeCell ref="A26:D26"/>
    <mergeCell ref="A27:D27"/>
    <mergeCell ref="C32:D32"/>
    <mergeCell ref="C33:D33"/>
    <mergeCell ref="A52:N52"/>
    <mergeCell ref="C39:D39"/>
    <mergeCell ref="C41:D41"/>
    <mergeCell ref="C42:D42"/>
    <mergeCell ref="A44:N45"/>
    <mergeCell ref="A46:N46"/>
    <mergeCell ref="C40:G40"/>
    <mergeCell ref="C43:G43"/>
    <mergeCell ref="A47:N47"/>
    <mergeCell ref="A48:N48"/>
    <mergeCell ref="A49:N49"/>
    <mergeCell ref="A50:N50"/>
    <mergeCell ref="A51:N51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BCBED-0BB3-4276-A6E7-7A7E74A123CE}">
  <sheetPr>
    <tabColor theme="8" tint="0.39997558519241921"/>
    <pageSetUpPr fitToPage="1"/>
  </sheetPr>
  <dimension ref="A1:J40"/>
  <sheetViews>
    <sheetView topLeftCell="A5" zoomScale="130" zoomScaleNormal="130" zoomScaleSheetLayoutView="90" workbookViewId="0">
      <selection activeCell="F15" sqref="F15"/>
    </sheetView>
  </sheetViews>
  <sheetFormatPr defaultColWidth="8.85546875" defaultRowHeight="12.75" x14ac:dyDescent="0.2"/>
  <cols>
    <col min="1" max="1" width="30.7109375" style="57" customWidth="1"/>
    <col min="2" max="2" width="7.28515625" style="57" customWidth="1"/>
    <col min="3" max="3" width="14.42578125" style="57" hidden="1" customWidth="1"/>
    <col min="4" max="4" width="20.7109375" style="57" hidden="1" customWidth="1"/>
    <col min="5" max="6" width="13.7109375" style="57" customWidth="1"/>
    <col min="7" max="7" width="16" style="57" customWidth="1"/>
    <col min="8" max="8" width="3.5703125" style="150" customWidth="1"/>
    <col min="9" max="9" width="13.7109375" style="57" customWidth="1"/>
    <col min="10" max="10" width="18.28515625" style="57" customWidth="1"/>
    <col min="11" max="16384" width="8.85546875" style="57"/>
  </cols>
  <sheetData>
    <row r="1" spans="1:10" ht="19.5" hidden="1" customHeight="1" thickBot="1" x14ac:dyDescent="0.3">
      <c r="A1" s="186"/>
      <c r="B1" s="186"/>
      <c r="C1" s="186"/>
      <c r="D1" s="186"/>
      <c r="E1" s="425"/>
      <c r="F1" s="425"/>
      <c r="G1" s="425"/>
      <c r="H1" s="425"/>
      <c r="I1" s="425"/>
    </row>
    <row r="2" spans="1:10" ht="27" customHeight="1" thickBot="1" x14ac:dyDescent="0.3">
      <c r="A2" s="186"/>
      <c r="B2" s="186"/>
      <c r="C2" s="186"/>
      <c r="D2" s="186"/>
      <c r="E2" s="425"/>
      <c r="F2" s="425"/>
      <c r="G2" s="425"/>
      <c r="H2" s="425"/>
      <c r="I2" s="425"/>
    </row>
    <row r="3" spans="1:10" ht="24.95" customHeight="1" thickBot="1" x14ac:dyDescent="0.25">
      <c r="A3" s="881" t="s">
        <v>494</v>
      </c>
      <c r="B3" s="881"/>
      <c r="C3" s="248">
        <v>1.2</v>
      </c>
      <c r="D3" s="778" t="e">
        <f>PRODUCT(D37/#REF!)</f>
        <v>#REF!</v>
      </c>
      <c r="E3" s="777"/>
      <c r="F3" s="777"/>
      <c r="G3" s="195"/>
      <c r="H3" s="195"/>
      <c r="I3" s="195"/>
    </row>
    <row r="4" spans="1:10" ht="85.5" customHeight="1" thickBot="1" x14ac:dyDescent="0.25">
      <c r="A4" s="882"/>
      <c r="B4" s="883"/>
      <c r="C4" s="246" t="s">
        <v>82</v>
      </c>
      <c r="D4" s="776" t="s">
        <v>472</v>
      </c>
      <c r="E4" s="764" t="s">
        <v>329</v>
      </c>
      <c r="F4" s="765" t="s">
        <v>477</v>
      </c>
      <c r="G4" s="766" t="s">
        <v>476</v>
      </c>
      <c r="H4" s="757"/>
      <c r="I4" s="766" t="s">
        <v>484</v>
      </c>
    </row>
    <row r="5" spans="1:10" ht="14.25" customHeight="1" x14ac:dyDescent="0.2">
      <c r="A5" s="681" t="s">
        <v>471</v>
      </c>
      <c r="B5" s="676"/>
      <c r="C5" s="677"/>
      <c r="D5" s="678">
        <f>IM!$E$44</f>
        <v>1728.3999999999999</v>
      </c>
      <c r="E5" s="409">
        <f>IM!$G$31</f>
        <v>13</v>
      </c>
      <c r="F5" s="700">
        <f>SUM(IM!K31,IM!L31,IM!M31)</f>
        <v>8</v>
      </c>
      <c r="G5" s="773">
        <f>SUM(IM!H31,IM!I31,IM!J31)</f>
        <v>5</v>
      </c>
      <c r="H5" s="758"/>
      <c r="I5" s="820" t="s">
        <v>473</v>
      </c>
      <c r="J5" s="203"/>
    </row>
    <row r="6" spans="1:10" ht="15" customHeight="1" x14ac:dyDescent="0.2">
      <c r="A6" s="669" t="str">
        <f>'MEDICAID A'!D2</f>
        <v>Medicaid Adult</v>
      </c>
      <c r="B6" s="670"/>
      <c r="C6" s="671" t="e">
        <f>#REF!</f>
        <v>#REF!</v>
      </c>
      <c r="D6" s="671">
        <f>'MEDICAID A'!$E$49</f>
        <v>2016.95</v>
      </c>
      <c r="E6" s="409">
        <f>'MEDICAID A'!G36</f>
        <v>19</v>
      </c>
      <c r="F6" s="700">
        <f>SUM('MEDICAID A'!K36,'MEDICAID A'!L36,'MEDICAID A'!M36)</f>
        <v>17</v>
      </c>
      <c r="G6" s="700">
        <f>SUM('MEDICAID A'!H36,'MEDICAID A'!I36,'MEDICAID A'!J36)</f>
        <v>2</v>
      </c>
      <c r="H6" s="688"/>
      <c r="I6" s="203" t="s">
        <v>473</v>
      </c>
      <c r="J6" s="203"/>
    </row>
    <row r="7" spans="1:10" ht="15" customHeight="1" x14ac:dyDescent="0.2">
      <c r="A7" s="469" t="str">
        <f>'MEDICAID F+C'!D2</f>
        <v>Medicaid Family and Child</v>
      </c>
      <c r="B7" s="470"/>
      <c r="C7" s="239" t="e">
        <f>#REF!</f>
        <v>#REF!</v>
      </c>
      <c r="D7" s="239">
        <f>'MEDICAID F+C'!$E$50</f>
        <v>2050.3000000000002</v>
      </c>
      <c r="E7" s="409">
        <f>'MEDICAID F+C'!G37</f>
        <v>21</v>
      </c>
      <c r="F7" s="700">
        <f>SUM('MEDICAID F+C'!K37,'MEDICAID F+C'!L37,'MEDICAID F+C'!M37)</f>
        <v>19</v>
      </c>
      <c r="G7" s="700">
        <f>SUM('MEDICAID F+C'!H37,'MEDICAID F+C'!I37,'MEDICAID F+C'!J37)</f>
        <v>2</v>
      </c>
      <c r="H7" s="688"/>
      <c r="I7" s="203" t="s">
        <v>473</v>
      </c>
      <c r="J7" s="203"/>
    </row>
    <row r="8" spans="1:10" ht="15" customHeight="1" x14ac:dyDescent="0.2">
      <c r="A8" s="471" t="str">
        <f>'SUPPORT SERV.'!D2</f>
        <v>Support Services</v>
      </c>
      <c r="B8" s="472"/>
      <c r="C8" s="237" t="e">
        <f>#REF!</f>
        <v>#REF!</v>
      </c>
      <c r="D8" s="237">
        <f>'SUPPORT SERV.'!$E$46</f>
        <v>1358.6499999999999</v>
      </c>
      <c r="E8" s="409">
        <f>'SUPPORT SERV.'!G33</f>
        <v>15</v>
      </c>
      <c r="F8" s="700">
        <f>SUM('SUPPORT SERV.'!K33,'SUPPORT SERV.'!L33,'SUPPORT SERV.'!M33)</f>
        <v>14</v>
      </c>
      <c r="G8" s="700">
        <f>SUM('SUPPORT SERV.'!H33,'SUPPORT SERV.'!I33,'SUPPORT SERV.'!J33)</f>
        <v>1</v>
      </c>
      <c r="H8" s="688"/>
      <c r="I8" s="203" t="s">
        <v>473</v>
      </c>
      <c r="J8" s="203"/>
    </row>
    <row r="9" spans="1:10" ht="15" customHeight="1" x14ac:dyDescent="0.2">
      <c r="A9" s="467" t="str">
        <f>'CHILD SUPPORT'!D2</f>
        <v>Child Support</v>
      </c>
      <c r="B9" s="468"/>
      <c r="C9" s="237" t="e">
        <f>#REF!</f>
        <v>#REF!</v>
      </c>
      <c r="D9" s="237">
        <f>'CHILD SUPPORT'!$E$41</f>
        <v>1067.2</v>
      </c>
      <c r="E9" s="409">
        <f>'CHILD SUPPORT'!G28</f>
        <v>9</v>
      </c>
      <c r="F9" s="700">
        <f>SUM('CHILD SUPPORT'!K28,'CHILD SUPPORT'!L28,'CHILD SUPPORT'!M28)</f>
        <v>8</v>
      </c>
      <c r="G9" s="700">
        <f>SUM('CHILD SUPPORT'!H28,'CHILD SUPPORT'!I28,'CHILD SUPPORT'!J28)</f>
        <v>1</v>
      </c>
      <c r="H9" s="688"/>
      <c r="I9" s="203" t="s">
        <v>473</v>
      </c>
      <c r="J9" s="203"/>
    </row>
    <row r="10" spans="1:10" ht="15" customHeight="1" x14ac:dyDescent="0.2">
      <c r="A10" s="473" t="str">
        <f>FNS!D2</f>
        <v>Food and Nutrition Services</v>
      </c>
      <c r="B10" s="474"/>
      <c r="C10" s="237" t="e">
        <f>#REF!</f>
        <v>#REF!</v>
      </c>
      <c r="D10" s="237">
        <f>FNS!$E$50</f>
        <v>1940.1</v>
      </c>
      <c r="E10" s="675">
        <f>FNS!G37</f>
        <v>19</v>
      </c>
      <c r="F10" s="701">
        <f>SUM(FNS!K37,FNS!L37,FNS!M37)</f>
        <v>16</v>
      </c>
      <c r="G10" s="701">
        <f>SUM(FNS!H37,FNS!I37,FNS!J37)</f>
        <v>3</v>
      </c>
      <c r="H10" s="688"/>
      <c r="I10" s="203" t="s">
        <v>473</v>
      </c>
      <c r="J10" s="203"/>
    </row>
    <row r="11" spans="1:10" ht="15" customHeight="1" x14ac:dyDescent="0.2">
      <c r="A11" s="685"/>
      <c r="B11" s="686"/>
      <c r="C11" s="237"/>
      <c r="D11" s="237"/>
      <c r="E11" s="690"/>
      <c r="F11" s="755">
        <f>SUM(F5:F10)</f>
        <v>82</v>
      </c>
      <c r="G11" s="774">
        <f>SUM(G5:G10)</f>
        <v>14</v>
      </c>
      <c r="H11" s="691"/>
      <c r="I11" s="203"/>
      <c r="J11" s="203"/>
    </row>
    <row r="12" spans="1:10" ht="15" customHeight="1" x14ac:dyDescent="0.2">
      <c r="A12" s="693"/>
      <c r="B12" s="694"/>
      <c r="C12" s="237"/>
      <c r="D12" s="237"/>
      <c r="E12" s="409"/>
      <c r="F12" s="754">
        <f>PRODUCT(F11/(F11+G11))</f>
        <v>0.85416666666666663</v>
      </c>
      <c r="G12" s="754">
        <f>PRODUCT(G11/(G11+F11))</f>
        <v>0.14583333333333334</v>
      </c>
      <c r="H12" s="692"/>
      <c r="I12" s="203"/>
      <c r="J12" s="203"/>
    </row>
    <row r="13" spans="1:10" ht="7.5" customHeight="1" x14ac:dyDescent="0.2">
      <c r="A13" s="695"/>
      <c r="B13" s="694"/>
      <c r="C13" s="237"/>
      <c r="D13" s="237"/>
      <c r="E13" s="409"/>
      <c r="F13" s="702"/>
      <c r="G13" s="702"/>
      <c r="H13" s="692"/>
      <c r="I13" s="203"/>
      <c r="J13" s="203"/>
    </row>
    <row r="14" spans="1:10" ht="15" customHeight="1" x14ac:dyDescent="0.2">
      <c r="A14" s="475" t="str">
        <f>CPS!D2</f>
        <v>Child Protective Services</v>
      </c>
      <c r="B14" s="476"/>
      <c r="C14" s="237" t="e">
        <f>#REF!</f>
        <v>#REF!</v>
      </c>
      <c r="D14" s="237">
        <f>CPS!$E$57</f>
        <v>3378.5</v>
      </c>
      <c r="E14" s="409">
        <f>CPS!G44</f>
        <v>34</v>
      </c>
      <c r="F14" s="700">
        <f>SUM(CPS!K44,CPS!L44,CPS!M44)</f>
        <v>27</v>
      </c>
      <c r="G14" s="700">
        <f>SUM(CPS!H44,CPS!I44,CPS!J44)</f>
        <v>7</v>
      </c>
      <c r="H14" s="688"/>
      <c r="I14" s="203" t="s">
        <v>473</v>
      </c>
      <c r="J14" s="203"/>
    </row>
    <row r="15" spans="1:10" ht="15" customHeight="1" x14ac:dyDescent="0.2">
      <c r="A15" s="477" t="str">
        <f>APS!D2</f>
        <v>Adult Protective Services</v>
      </c>
      <c r="B15" s="478"/>
      <c r="C15" s="237" t="e">
        <f>#REF!</f>
        <v>#REF!</v>
      </c>
      <c r="D15" s="237">
        <f>APS!$E$44</f>
        <v>1200.5999999999999</v>
      </c>
      <c r="E15" s="409">
        <f>APS!G31</f>
        <v>13</v>
      </c>
      <c r="F15" s="700">
        <f>SUM(APS!K31,APS!L31,APS!M31)</f>
        <v>11</v>
      </c>
      <c r="G15" s="700">
        <f>SUM(APS!H31,APS!I31,APS!J31)</f>
        <v>2</v>
      </c>
      <c r="H15" s="688"/>
      <c r="I15" s="203" t="s">
        <v>473</v>
      </c>
      <c r="J15" s="203"/>
    </row>
    <row r="16" spans="1:10" ht="15" customHeight="1" x14ac:dyDescent="0.2">
      <c r="A16" s="479" t="str">
        <f>'ADOPT-FOSTER'!D2</f>
        <v>Adoption/Foster/LINKS</v>
      </c>
      <c r="B16" s="480"/>
      <c r="C16" s="237" t="e">
        <f>#REF!</f>
        <v>#REF!</v>
      </c>
      <c r="D16" s="237">
        <f>'ADOPT-FOSTER'!$E$52</f>
        <v>1838.6</v>
      </c>
      <c r="E16" s="409">
        <f>'ADOPT-FOSTER'!G39</f>
        <v>30</v>
      </c>
      <c r="F16" s="700">
        <f>SUM('ADOPT-FOSTER'!K39,'ADOPT-FOSTER'!L39,'ADOPT-FOSTER'!M39)</f>
        <v>25</v>
      </c>
      <c r="G16" s="700">
        <f>SUM('ADOPT-FOSTER'!H39,'ADOPT-FOSTER'!I39,'ADOPT-FOSTER'!J39)</f>
        <v>5</v>
      </c>
      <c r="H16" s="688"/>
      <c r="I16" s="203" t="s">
        <v>473</v>
      </c>
      <c r="J16" s="203"/>
    </row>
    <row r="17" spans="1:10" ht="15" customHeight="1" x14ac:dyDescent="0.2">
      <c r="A17" s="481" t="str">
        <f>'COUNSELING SERV.'!D2</f>
        <v>Counseling Services</v>
      </c>
      <c r="B17" s="482"/>
      <c r="C17" s="238" t="e">
        <f>#REF!</f>
        <v>#REF!</v>
      </c>
      <c r="D17" s="238">
        <f>'COUNSELING SERV.'!$E$37</f>
        <v>755.45</v>
      </c>
      <c r="E17" s="675">
        <f>'COUNSELING SERV.'!G24</f>
        <v>3</v>
      </c>
      <c r="F17" s="701">
        <f>SUM('COUNSELING SERV.'!K24,'COUNSELING SERV.'!L24,'COUNSELING SERV.'!M24)</f>
        <v>1</v>
      </c>
      <c r="G17" s="701">
        <f>SUM('COUNSELING SERV.'!H24,'COUNSELING SERV.'!I24,'COUNSELING SERV.'!J24)</f>
        <v>2</v>
      </c>
      <c r="H17" s="688"/>
      <c r="I17" s="203" t="s">
        <v>473</v>
      </c>
      <c r="J17" s="203"/>
    </row>
    <row r="18" spans="1:10" s="150" customFormat="1" ht="15" customHeight="1" x14ac:dyDescent="0.2">
      <c r="A18" s="685"/>
      <c r="B18" s="686"/>
      <c r="C18" s="687"/>
      <c r="D18" s="687"/>
      <c r="E18" s="690"/>
      <c r="F18" s="755">
        <f>SUM(F14:F17)</f>
        <v>64</v>
      </c>
      <c r="G18" s="755">
        <f>SUM(G14:G17)</f>
        <v>16</v>
      </c>
      <c r="H18" s="691"/>
      <c r="I18" s="59"/>
      <c r="J18" s="59"/>
    </row>
    <row r="19" spans="1:10" s="150" customFormat="1" ht="15" customHeight="1" x14ac:dyDescent="0.2">
      <c r="A19" s="693"/>
      <c r="B19" s="694"/>
      <c r="C19" s="687"/>
      <c r="D19" s="687"/>
      <c r="E19" s="409"/>
      <c r="F19" s="754">
        <f>PRODUCT(F18/(F18+G18))</f>
        <v>0.8</v>
      </c>
      <c r="G19" s="754">
        <f>PRODUCT(G18/(G18+F18))</f>
        <v>0.2</v>
      </c>
      <c r="H19" s="692"/>
      <c r="I19" s="59"/>
      <c r="J19" s="59"/>
    </row>
    <row r="20" spans="1:10" s="150" customFormat="1" ht="7.5" customHeight="1" x14ac:dyDescent="0.2">
      <c r="A20" s="695"/>
      <c r="B20" s="696"/>
      <c r="C20" s="687"/>
      <c r="D20" s="687"/>
      <c r="E20" s="409"/>
      <c r="F20" s="703"/>
      <c r="G20" s="703"/>
      <c r="H20" s="692"/>
      <c r="I20" s="59"/>
      <c r="J20" s="59"/>
    </row>
    <row r="21" spans="1:10" ht="15" customHeight="1" x14ac:dyDescent="0.2">
      <c r="A21" s="483" t="str">
        <f>'ENV. HEALTH'!D2</f>
        <v>Environmental Health and Vector Control</v>
      </c>
      <c r="B21" s="484"/>
      <c r="C21" s="237" t="e">
        <f>#REF!</f>
        <v>#REF!</v>
      </c>
      <c r="D21" s="237">
        <f>'ENV. HEALTH'!$E$41</f>
        <v>1177.4000000000001</v>
      </c>
      <c r="E21" s="409">
        <f>'ENV. HEALTH'!G29</f>
        <v>10</v>
      </c>
      <c r="F21" s="700">
        <f>SUM('ENV. HEALTH'!K29,'ENV. HEALTH'!L29,'ENV. HEALTH'!M29)</f>
        <v>7</v>
      </c>
      <c r="G21" s="700">
        <f>SUM('ENV. HEALTH'!H29,'ENV. HEALTH'!I29,'ENV. HEALTH'!J29)</f>
        <v>3</v>
      </c>
      <c r="H21" s="688"/>
      <c r="I21" s="203" t="s">
        <v>473</v>
      </c>
      <c r="J21" s="203"/>
    </row>
    <row r="22" spans="1:10" ht="15" customHeight="1" x14ac:dyDescent="0.2">
      <c r="A22" s="485" t="str">
        <f>'HEALTH PROM.'!D2</f>
        <v>Health Promotion</v>
      </c>
      <c r="B22" s="486"/>
      <c r="C22" s="237"/>
      <c r="D22" s="237">
        <f>'HEALTH PROM.'!$E$40</f>
        <v>1310.8</v>
      </c>
      <c r="E22" s="409">
        <f>'HEALTH PROM.'!G28</f>
        <v>7</v>
      </c>
      <c r="F22" s="700">
        <f>SUM('HEALTH PROM.'!K28,'HEALTH PROM.'!L28,'HEALTH PROM.'!M28)</f>
        <v>3</v>
      </c>
      <c r="G22" s="700">
        <f>SUM('HEALTH PROM.'!H28,'HEALTH PROM.'!I28,'HEALTH PROM.'!J28)</f>
        <v>4</v>
      </c>
      <c r="H22" s="688"/>
      <c r="I22" s="203" t="s">
        <v>473</v>
      </c>
      <c r="J22" s="203"/>
    </row>
    <row r="23" spans="1:10" ht="15" customHeight="1" x14ac:dyDescent="0.2">
      <c r="A23" s="487" t="str">
        <f>'CARE COOR.'!D2</f>
        <v>Care Coordination</v>
      </c>
      <c r="B23" s="488"/>
      <c r="C23" s="237"/>
      <c r="D23" s="237">
        <f>'CARE COOR.'!$E$41</f>
        <v>371.2</v>
      </c>
      <c r="E23" s="409">
        <f>'CARE COOR.'!G28</f>
        <v>8</v>
      </c>
      <c r="F23" s="700">
        <f>SUM('CARE COOR.'!K28,'CARE COOR.'!L28,'CARE COOR.'!M28)</f>
        <v>8</v>
      </c>
      <c r="G23" s="700">
        <f>SUM('CARE COOR.'!H28,'CARE COOR.'!I28,'CARE COOR.'!J28)</f>
        <v>0</v>
      </c>
      <c r="H23" s="688"/>
      <c r="I23" s="203" t="s">
        <v>473</v>
      </c>
      <c r="J23" s="203"/>
    </row>
    <row r="24" spans="1:10" ht="15" customHeight="1" x14ac:dyDescent="0.2">
      <c r="A24" s="356" t="str">
        <f>DENTAL!D2</f>
        <v xml:space="preserve">Dental </v>
      </c>
      <c r="B24" s="359"/>
      <c r="C24" s="237"/>
      <c r="D24" s="237">
        <f>DENTAL!$E$47</f>
        <v>3938.2</v>
      </c>
      <c r="E24" s="409">
        <f>DENTAL!G30</f>
        <v>10</v>
      </c>
      <c r="F24" s="700">
        <f>SUM(DENTAL!K30,DENTAL!L30,DENTAL!M30)</f>
        <v>9</v>
      </c>
      <c r="G24" s="700">
        <f>SUM(DENTAL!H30,DENTAL!I30,DENTAL!J30)</f>
        <v>1</v>
      </c>
      <c r="H24" s="688"/>
      <c r="I24" s="818" t="s">
        <v>483</v>
      </c>
      <c r="J24" s="203"/>
    </row>
    <row r="25" spans="1:10" ht="15" customHeight="1" x14ac:dyDescent="0.2">
      <c r="A25" s="350" t="str">
        <f>CLINIC!D2</f>
        <v>Medical Clinic</v>
      </c>
      <c r="B25" s="353"/>
      <c r="C25" s="237"/>
      <c r="D25" s="237">
        <f>CLINIC!$E$72</f>
        <v>6939.7</v>
      </c>
      <c r="E25" s="409">
        <f>CLINIC!G52</f>
        <v>31</v>
      </c>
      <c r="F25" s="700">
        <f>SUM(CLINIC!H52,CLINIC!I52,CLINIC!J52)</f>
        <v>3</v>
      </c>
      <c r="G25" s="700">
        <f>SUM(CLINIC!H52,CLINIC!I52,CLINIC!J52)</f>
        <v>3</v>
      </c>
      <c r="H25" s="688"/>
      <c r="I25" s="818" t="s">
        <v>483</v>
      </c>
      <c r="J25" s="203"/>
    </row>
    <row r="26" spans="1:10" ht="15" customHeight="1" x14ac:dyDescent="0.2">
      <c r="A26" s="489" t="str">
        <f>WIC!D2</f>
        <v>Women, Infants and Children</v>
      </c>
      <c r="B26" s="490"/>
      <c r="C26" s="237"/>
      <c r="D26" s="237">
        <f>WIC!$E$44</f>
        <v>1242.6500000000001</v>
      </c>
      <c r="E26" s="675">
        <f>WIC!G31</f>
        <v>12</v>
      </c>
      <c r="F26" s="701">
        <f>SUM(WIC!K31,WIC!L31,WIC!M31)</f>
        <v>11</v>
      </c>
      <c r="G26" s="701">
        <f>SUM(WIC!H31,WIC!I31,WIC!J31)</f>
        <v>1</v>
      </c>
      <c r="H26" s="688"/>
      <c r="I26" s="203" t="s">
        <v>473</v>
      </c>
      <c r="J26" s="203"/>
    </row>
    <row r="27" spans="1:10" s="150" customFormat="1" ht="15" customHeight="1" x14ac:dyDescent="0.2">
      <c r="A27" s="685"/>
      <c r="B27" s="686"/>
      <c r="C27" s="689"/>
      <c r="D27" s="689"/>
      <c r="E27" s="690"/>
      <c r="F27" s="755">
        <f>SUM(F21:F26)</f>
        <v>41</v>
      </c>
      <c r="G27" s="755">
        <f>SUM(G21:G26)</f>
        <v>12</v>
      </c>
      <c r="H27" s="691"/>
      <c r="I27" s="59"/>
      <c r="J27" s="59"/>
    </row>
    <row r="28" spans="1:10" s="150" customFormat="1" ht="15" customHeight="1" x14ac:dyDescent="0.2">
      <c r="A28" s="693"/>
      <c r="B28" s="694"/>
      <c r="C28" s="689"/>
      <c r="D28" s="689"/>
      <c r="E28" s="409"/>
      <c r="F28" s="754">
        <f>PRODUCT(F27/(F27+G27))</f>
        <v>0.77358490566037741</v>
      </c>
      <c r="G28" s="754">
        <f>PRODUCT(G27/(G27+F27))</f>
        <v>0.22641509433962265</v>
      </c>
      <c r="H28" s="692"/>
      <c r="I28" s="59"/>
      <c r="J28" s="59"/>
    </row>
    <row r="29" spans="1:10" s="150" customFormat="1" ht="7.5" customHeight="1" x14ac:dyDescent="0.2">
      <c r="A29" s="695"/>
      <c r="B29" s="696"/>
      <c r="C29" s="689"/>
      <c r="D29" s="689"/>
      <c r="E29" s="409"/>
      <c r="F29" s="703"/>
      <c r="G29" s="703"/>
      <c r="H29" s="692"/>
      <c r="I29" s="59"/>
      <c r="J29" s="59"/>
    </row>
    <row r="30" spans="1:10" ht="15" customHeight="1" x14ac:dyDescent="0.2">
      <c r="A30" s="571" t="str">
        <f>ADMIN!D2</f>
        <v>Admin Staff</v>
      </c>
      <c r="B30" s="572"/>
      <c r="C30" s="237"/>
      <c r="D30" s="237">
        <f>ADMIN!$E$42</f>
        <v>1268.75</v>
      </c>
      <c r="E30" s="409">
        <f>ADMIN!G29</f>
        <v>5</v>
      </c>
      <c r="F30" s="700">
        <f>SUM(ADMIN!K29,ADMIN!L29,ADMIN!M29)</f>
        <v>2</v>
      </c>
      <c r="G30" s="700">
        <f>SUM(ADMIN!H29,ADMIN!I29,ADMIN!J29)</f>
        <v>4</v>
      </c>
      <c r="H30" s="688"/>
      <c r="I30" s="203" t="s">
        <v>473</v>
      </c>
      <c r="J30" s="203"/>
    </row>
    <row r="31" spans="1:10" ht="15" customHeight="1" x14ac:dyDescent="0.2">
      <c r="A31" s="573" t="str">
        <f>FIN.!D2</f>
        <v>Finance</v>
      </c>
      <c r="B31" s="574"/>
      <c r="C31" s="237"/>
      <c r="D31" s="237">
        <f>FIN.!$E$40</f>
        <v>930.9</v>
      </c>
      <c r="E31" s="409">
        <f>FIN.!G27</f>
        <v>6</v>
      </c>
      <c r="F31" s="700">
        <f>SUM(FIN.!K27,FIN.!L27,FIN.!M27)</f>
        <v>2</v>
      </c>
      <c r="G31" s="700">
        <f>SUM(FIN.!H27,FIN.!I27,FIN.!J27)</f>
        <v>4</v>
      </c>
      <c r="H31" s="688"/>
      <c r="I31" s="203" t="s">
        <v>473</v>
      </c>
      <c r="J31" s="203"/>
    </row>
    <row r="32" spans="1:10" ht="15" customHeight="1" x14ac:dyDescent="0.2">
      <c r="A32" s="575" t="str">
        <f>JAN.!D2</f>
        <v xml:space="preserve">Janitoral </v>
      </c>
      <c r="B32" s="576"/>
      <c r="C32" s="237"/>
      <c r="D32" s="237">
        <f>JAN.!$E$41</f>
        <v>92.8</v>
      </c>
      <c r="E32" s="675">
        <f>JAN.!G28</f>
        <v>4</v>
      </c>
      <c r="F32" s="701">
        <f>SUM(JAN.!K28,JAN.!L28,JAN.!M28)</f>
        <v>4</v>
      </c>
      <c r="G32" s="701">
        <f>SUM(JAN.!H28,JAN.!I28,JAN.!J28)</f>
        <v>0</v>
      </c>
      <c r="H32" s="688"/>
      <c r="I32" s="203" t="s">
        <v>473</v>
      </c>
      <c r="J32" s="203"/>
    </row>
    <row r="33" spans="1:10" s="150" customFormat="1" ht="15" customHeight="1" x14ac:dyDescent="0.2">
      <c r="A33" s="685"/>
      <c r="B33" s="686"/>
      <c r="C33" s="689"/>
      <c r="D33" s="689"/>
      <c r="E33" s="690"/>
      <c r="F33" s="755">
        <f>SUM(F30:F32)</f>
        <v>8</v>
      </c>
      <c r="G33" s="755">
        <f>SUM(G30:G32)</f>
        <v>8</v>
      </c>
      <c r="H33" s="691"/>
      <c r="I33" s="59"/>
      <c r="J33" s="59"/>
    </row>
    <row r="34" spans="1:10" s="150" customFormat="1" ht="15" customHeight="1" x14ac:dyDescent="0.2">
      <c r="A34" s="693"/>
      <c r="B34" s="694"/>
      <c r="C34" s="689"/>
      <c r="D34" s="689"/>
      <c r="E34" s="409"/>
      <c r="F34" s="754">
        <f>PRODUCT(F33/(F33+G33))</f>
        <v>0.5</v>
      </c>
      <c r="G34" s="754">
        <f>PRODUCT(G33/(G33+F33))</f>
        <v>0.5</v>
      </c>
      <c r="H34" s="692"/>
      <c r="I34" s="59"/>
      <c r="J34" s="59"/>
    </row>
    <row r="35" spans="1:10" s="150" customFormat="1" ht="7.5" customHeight="1" thickBot="1" x14ac:dyDescent="0.25">
      <c r="A35" s="695"/>
      <c r="B35" s="696"/>
      <c r="C35" s="689"/>
      <c r="D35" s="689"/>
      <c r="E35" s="409"/>
      <c r="F35" s="703"/>
      <c r="G35" s="703"/>
      <c r="H35" s="692"/>
      <c r="I35" s="59"/>
      <c r="J35" s="59"/>
    </row>
    <row r="36" spans="1:10" s="229" customFormat="1" ht="28.5" customHeight="1" thickBot="1" x14ac:dyDescent="0.3">
      <c r="A36" s="706" t="s">
        <v>474</v>
      </c>
      <c r="B36" s="707"/>
      <c r="C36" s="708" t="e">
        <f>SUM(C6:C35)</f>
        <v>#REF!</v>
      </c>
      <c r="D36" s="708"/>
      <c r="E36" s="709">
        <f>SUM(E6:E35)</f>
        <v>256</v>
      </c>
      <c r="F36" s="710">
        <f>SUM(F11,F18,F27,F33)</f>
        <v>195</v>
      </c>
      <c r="G36" s="710">
        <f>SUM(G11,G18,G27,G33)</f>
        <v>50</v>
      </c>
      <c r="H36" s="759"/>
      <c r="I36" s="884"/>
      <c r="J36" s="819"/>
    </row>
    <row r="37" spans="1:10" ht="31.5" customHeight="1" thickBot="1" x14ac:dyDescent="0.3">
      <c r="A37" s="874" t="s">
        <v>475</v>
      </c>
      <c r="B37" s="875"/>
      <c r="C37" s="711" t="e">
        <f>SUM(C6:C35)</f>
        <v>#REF!</v>
      </c>
      <c r="D37" s="712">
        <f>SUM(D5:D35)</f>
        <v>34607.150000000009</v>
      </c>
      <c r="E37" s="713"/>
      <c r="F37" s="714">
        <f>PRODUCT(F36/(F36+G36))</f>
        <v>0.79591836734693877</v>
      </c>
      <c r="G37" s="714">
        <f>PRODUCT(G36/(G36+F36))</f>
        <v>0.20408163265306123</v>
      </c>
      <c r="H37" s="760"/>
      <c r="I37" s="884"/>
      <c r="J37" s="203"/>
    </row>
    <row r="38" spans="1:10" ht="31.5" customHeight="1" x14ac:dyDescent="0.2">
      <c r="A38" s="872"/>
      <c r="B38" s="872"/>
      <c r="C38" s="340"/>
      <c r="D38" s="340"/>
      <c r="E38" s="63"/>
      <c r="I38" s="203"/>
      <c r="J38" s="203"/>
    </row>
    <row r="39" spans="1:10" ht="31.5" customHeight="1" x14ac:dyDescent="0.2">
      <c r="A39" s="873"/>
      <c r="B39" s="873"/>
      <c r="C39" s="344"/>
      <c r="D39" s="344"/>
      <c r="E39" s="63"/>
    </row>
    <row r="40" spans="1:10" x14ac:dyDescent="0.2">
      <c r="A40" s="203"/>
      <c r="B40" s="203"/>
      <c r="C40" s="203"/>
      <c r="D40" s="203"/>
      <c r="E40" s="203"/>
    </row>
  </sheetData>
  <mergeCells count="6">
    <mergeCell ref="A39:B39"/>
    <mergeCell ref="A3:B3"/>
    <mergeCell ref="I36:I37"/>
    <mergeCell ref="A4:B4"/>
    <mergeCell ref="A37:B37"/>
    <mergeCell ref="A38:B38"/>
  </mergeCells>
  <pageMargins left="0.25" right="0.25" top="0.75" bottom="0.75" header="0.3" footer="0.3"/>
  <pageSetup fitToHeight="0" orientation="portrait" r:id="rId1"/>
  <headerFooter scaleWithDoc="0">
    <oddHeader>&amp;L
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C9907-8BBB-4C4E-BE28-4CF8142B51CB}">
  <sheetPr>
    <tabColor theme="8" tint="0.59999389629810485"/>
    <pageSetUpPr fitToPage="1"/>
  </sheetPr>
  <dimension ref="A1:G34"/>
  <sheetViews>
    <sheetView topLeftCell="A4" zoomScale="130" zoomScaleNormal="130" zoomScaleSheetLayoutView="90" workbookViewId="0">
      <selection sqref="A1:XFD1"/>
    </sheetView>
  </sheetViews>
  <sheetFormatPr defaultColWidth="8.85546875" defaultRowHeight="12.75" x14ac:dyDescent="0.2"/>
  <cols>
    <col min="1" max="1" width="30.7109375" style="57" customWidth="1"/>
    <col min="2" max="2" width="7.28515625" style="57" customWidth="1"/>
    <col min="3" max="5" width="13.7109375" style="57" customWidth="1"/>
    <col min="6" max="6" width="16" style="57" customWidth="1"/>
    <col min="7" max="7" width="3.5703125" style="150" customWidth="1"/>
    <col min="8" max="8" width="18.28515625" style="57" customWidth="1"/>
    <col min="9" max="16384" width="8.85546875" style="57"/>
  </cols>
  <sheetData>
    <row r="1" spans="1:7" ht="27" customHeight="1" x14ac:dyDescent="0.2"/>
    <row r="2" spans="1:7" ht="24.95" customHeight="1" thickBot="1" x14ac:dyDescent="0.25">
      <c r="A2" s="881" t="s">
        <v>492</v>
      </c>
      <c r="B2" s="881"/>
      <c r="C2" s="777"/>
      <c r="D2" s="777"/>
      <c r="E2" s="195"/>
      <c r="F2" s="195"/>
      <c r="G2" s="195"/>
    </row>
    <row r="3" spans="1:7" ht="85.5" customHeight="1" thickBot="1" x14ac:dyDescent="0.25">
      <c r="A3" s="882"/>
      <c r="B3" s="883"/>
      <c r="C3" s="764" t="s">
        <v>96</v>
      </c>
      <c r="D3" s="259" t="s">
        <v>329</v>
      </c>
      <c r="E3" s="765" t="s">
        <v>486</v>
      </c>
      <c r="F3" s="766" t="s">
        <v>487</v>
      </c>
      <c r="G3" s="757"/>
    </row>
    <row r="4" spans="1:7" ht="14.25" customHeight="1" x14ac:dyDescent="0.2">
      <c r="A4" s="681" t="s">
        <v>471</v>
      </c>
      <c r="B4" s="676"/>
      <c r="C4" s="409">
        <f>MASTER!P9</f>
        <v>7</v>
      </c>
      <c r="D4" s="409">
        <f>IM!$G$31</f>
        <v>13</v>
      </c>
      <c r="E4" s="700">
        <f>SUM(D4-C4)</f>
        <v>6</v>
      </c>
      <c r="F4" s="767">
        <f t="shared" ref="F4:F10" si="0">PRODUCT(E4/C4)</f>
        <v>0.8571428571428571</v>
      </c>
      <c r="G4" s="758"/>
    </row>
    <row r="5" spans="1:7" ht="15" customHeight="1" x14ac:dyDescent="0.2">
      <c r="A5" s="669" t="str">
        <f>'MEDICAID A'!D2</f>
        <v>Medicaid Adult</v>
      </c>
      <c r="B5" s="670"/>
      <c r="C5" s="409">
        <f>MASTER!P10</f>
        <v>13</v>
      </c>
      <c r="D5" s="409">
        <f>'MEDICAID A'!G36</f>
        <v>19</v>
      </c>
      <c r="E5" s="700">
        <f t="shared" ref="E5:E10" si="1">SUM(D5-C5)</f>
        <v>6</v>
      </c>
      <c r="F5" s="768">
        <f t="shared" si="0"/>
        <v>0.46153846153846156</v>
      </c>
      <c r="G5" s="688"/>
    </row>
    <row r="6" spans="1:7" ht="15" customHeight="1" x14ac:dyDescent="0.2">
      <c r="A6" s="469" t="str">
        <f>'MEDICAID F+C'!D2</f>
        <v>Medicaid Family and Child</v>
      </c>
      <c r="B6" s="470"/>
      <c r="C6" s="409">
        <f>MASTER!P11</f>
        <v>15</v>
      </c>
      <c r="D6" s="409">
        <f>'MEDICAID F+C'!G37</f>
        <v>21</v>
      </c>
      <c r="E6" s="700">
        <f t="shared" si="1"/>
        <v>6</v>
      </c>
      <c r="F6" s="768">
        <f t="shared" si="0"/>
        <v>0.4</v>
      </c>
      <c r="G6" s="688"/>
    </row>
    <row r="7" spans="1:7" ht="15" customHeight="1" x14ac:dyDescent="0.2">
      <c r="A7" s="471" t="str">
        <f>'SUPPORT SERV.'!D2</f>
        <v>Support Services</v>
      </c>
      <c r="B7" s="472"/>
      <c r="C7" s="409">
        <f>MASTER!P12</f>
        <v>10</v>
      </c>
      <c r="D7" s="409">
        <f>'SUPPORT SERV.'!G33</f>
        <v>15</v>
      </c>
      <c r="E7" s="700">
        <f t="shared" si="1"/>
        <v>5</v>
      </c>
      <c r="F7" s="768">
        <f t="shared" si="0"/>
        <v>0.5</v>
      </c>
      <c r="G7" s="688"/>
    </row>
    <row r="8" spans="1:7" ht="15" customHeight="1" x14ac:dyDescent="0.2">
      <c r="A8" s="467" t="str">
        <f>'CHILD SUPPORT'!D2</f>
        <v>Child Support</v>
      </c>
      <c r="B8" s="468"/>
      <c r="C8" s="409">
        <f>MASTER!P13</f>
        <v>6</v>
      </c>
      <c r="D8" s="409">
        <f>'CHILD SUPPORT'!G28</f>
        <v>9</v>
      </c>
      <c r="E8" s="700">
        <f t="shared" si="1"/>
        <v>3</v>
      </c>
      <c r="F8" s="768">
        <f t="shared" si="0"/>
        <v>0.5</v>
      </c>
      <c r="G8" s="688"/>
    </row>
    <row r="9" spans="1:7" ht="15" customHeight="1" x14ac:dyDescent="0.2">
      <c r="A9" s="473" t="str">
        <f>FNS!D2</f>
        <v>Food and Nutrition Services</v>
      </c>
      <c r="B9" s="474"/>
      <c r="C9" s="675">
        <f>MASTER!P14</f>
        <v>13</v>
      </c>
      <c r="D9" s="675">
        <f>FNS!G37</f>
        <v>19</v>
      </c>
      <c r="E9" s="701">
        <f t="shared" si="1"/>
        <v>6</v>
      </c>
      <c r="F9" s="769">
        <f t="shared" si="0"/>
        <v>0.46153846153846156</v>
      </c>
      <c r="G9" s="688"/>
    </row>
    <row r="10" spans="1:7" ht="15" customHeight="1" x14ac:dyDescent="0.2">
      <c r="A10" s="685"/>
      <c r="B10" s="686"/>
      <c r="C10" s="761">
        <f>SUM(C4:C9)</f>
        <v>64</v>
      </c>
      <c r="D10" s="761">
        <f>SUM(D4:D9)</f>
        <v>96</v>
      </c>
      <c r="E10" s="755">
        <f t="shared" si="1"/>
        <v>32</v>
      </c>
      <c r="F10" s="770">
        <f t="shared" si="0"/>
        <v>0.5</v>
      </c>
      <c r="G10" s="691"/>
    </row>
    <row r="11" spans="1:7" ht="7.5" customHeight="1" x14ac:dyDescent="0.2">
      <c r="A11" s="695"/>
      <c r="B11" s="694"/>
      <c r="C11" s="409"/>
      <c r="D11" s="409"/>
      <c r="E11" s="702"/>
      <c r="F11" s="702"/>
      <c r="G11" s="692"/>
    </row>
    <row r="12" spans="1:7" ht="15" customHeight="1" x14ac:dyDescent="0.2">
      <c r="A12" s="475" t="str">
        <f>CPS!D2</f>
        <v>Child Protective Services</v>
      </c>
      <c r="B12" s="476"/>
      <c r="C12" s="409">
        <f>MASTER!P15</f>
        <v>18</v>
      </c>
      <c r="D12" s="409">
        <f>CPS!G44</f>
        <v>34</v>
      </c>
      <c r="E12" s="700">
        <f>SUM(D12-C12)</f>
        <v>16</v>
      </c>
      <c r="F12" s="768">
        <f t="shared" ref="F12:F28" si="2">PRODUCT(E12/C12)</f>
        <v>0.88888888888888884</v>
      </c>
      <c r="G12" s="688"/>
    </row>
    <row r="13" spans="1:7" ht="15" customHeight="1" x14ac:dyDescent="0.2">
      <c r="A13" s="477" t="str">
        <f>APS!D2</f>
        <v>Adult Protective Services</v>
      </c>
      <c r="B13" s="478"/>
      <c r="C13" s="409">
        <f>MASTER!P16</f>
        <v>8</v>
      </c>
      <c r="D13" s="409">
        <f>APS!G31</f>
        <v>13</v>
      </c>
      <c r="E13" s="700">
        <f>SUM(D13-C13)</f>
        <v>5</v>
      </c>
      <c r="F13" s="768">
        <f t="shared" si="2"/>
        <v>0.625</v>
      </c>
      <c r="G13" s="688"/>
    </row>
    <row r="14" spans="1:7" ht="15" customHeight="1" x14ac:dyDescent="0.2">
      <c r="A14" s="479" t="str">
        <f>'ADOPT-FOSTER'!D2</f>
        <v>Adoption/Foster/LINKS</v>
      </c>
      <c r="B14" s="480"/>
      <c r="C14" s="409">
        <f>MASTER!P17</f>
        <v>15</v>
      </c>
      <c r="D14" s="409">
        <f>'ADOPT-FOSTER'!G39</f>
        <v>30</v>
      </c>
      <c r="E14" s="700">
        <f>SUM(D14-C14)</f>
        <v>15</v>
      </c>
      <c r="F14" s="768">
        <f t="shared" si="2"/>
        <v>1</v>
      </c>
      <c r="G14" s="688"/>
    </row>
    <row r="15" spans="1:7" ht="15" customHeight="1" x14ac:dyDescent="0.2">
      <c r="A15" s="481" t="str">
        <f>'COUNSELING SERV.'!D2</f>
        <v>Counseling Services</v>
      </c>
      <c r="B15" s="482"/>
      <c r="C15" s="675">
        <f>MASTER!P18</f>
        <v>2</v>
      </c>
      <c r="D15" s="675">
        <f>'COUNSELING SERV.'!G24</f>
        <v>3</v>
      </c>
      <c r="E15" s="701">
        <f>SUM(D15-C15)</f>
        <v>1</v>
      </c>
      <c r="F15" s="769">
        <f t="shared" si="2"/>
        <v>0.5</v>
      </c>
      <c r="G15" s="688"/>
    </row>
    <row r="16" spans="1:7" s="150" customFormat="1" ht="15" customHeight="1" x14ac:dyDescent="0.2">
      <c r="A16" s="685"/>
      <c r="B16" s="686"/>
      <c r="C16" s="761">
        <f>SUM(C12:C15)</f>
        <v>43</v>
      </c>
      <c r="D16" s="761">
        <f>SUM(D12:D15)</f>
        <v>80</v>
      </c>
      <c r="E16" s="755">
        <f>SUM(E12:E15)</f>
        <v>37</v>
      </c>
      <c r="F16" s="771">
        <f t="shared" si="2"/>
        <v>0.86046511627906974</v>
      </c>
      <c r="G16" s="691"/>
    </row>
    <row r="17" spans="1:7" s="150" customFormat="1" ht="7.5" customHeight="1" x14ac:dyDescent="0.2">
      <c r="A17" s="695"/>
      <c r="B17" s="696"/>
      <c r="C17" s="409"/>
      <c r="D17" s="409"/>
      <c r="E17" s="703"/>
      <c r="F17" s="703"/>
      <c r="G17" s="692"/>
    </row>
    <row r="18" spans="1:7" ht="15" customHeight="1" x14ac:dyDescent="0.2">
      <c r="A18" s="483" t="str">
        <f>'ENV. HEALTH'!D2</f>
        <v>Environmental Health and Vector Control</v>
      </c>
      <c r="B18" s="484"/>
      <c r="C18" s="409">
        <f>MASTER!P19</f>
        <v>7</v>
      </c>
      <c r="D18" s="409">
        <f>'ENV. HEALTH'!G29</f>
        <v>10</v>
      </c>
      <c r="E18" s="700">
        <f t="shared" ref="E18:E23" si="3">SUM(D18-C18)</f>
        <v>3</v>
      </c>
      <c r="F18" s="768">
        <f t="shared" si="2"/>
        <v>0.42857142857142855</v>
      </c>
      <c r="G18" s="688"/>
    </row>
    <row r="19" spans="1:7" ht="15" customHeight="1" x14ac:dyDescent="0.2">
      <c r="A19" s="485" t="str">
        <f>'HEALTH PROM.'!D2</f>
        <v>Health Promotion</v>
      </c>
      <c r="B19" s="486"/>
      <c r="C19" s="409">
        <f>MASTER!P20</f>
        <v>6</v>
      </c>
      <c r="D19" s="409">
        <f>'HEALTH PROM.'!G28</f>
        <v>7</v>
      </c>
      <c r="E19" s="700">
        <f t="shared" si="3"/>
        <v>1</v>
      </c>
      <c r="F19" s="768">
        <f t="shared" si="2"/>
        <v>0.16666666666666666</v>
      </c>
      <c r="G19" s="688"/>
    </row>
    <row r="20" spans="1:7" ht="15" customHeight="1" x14ac:dyDescent="0.2">
      <c r="A20" s="487" t="str">
        <f>'CARE COOR.'!D2</f>
        <v>Care Coordination</v>
      </c>
      <c r="B20" s="488"/>
      <c r="C20" s="409">
        <f>MASTER!P21</f>
        <v>5</v>
      </c>
      <c r="D20" s="409">
        <f>'CARE COOR.'!G28</f>
        <v>8</v>
      </c>
      <c r="E20" s="700">
        <f t="shared" si="3"/>
        <v>3</v>
      </c>
      <c r="F20" s="768">
        <f t="shared" si="2"/>
        <v>0.6</v>
      </c>
      <c r="G20" s="688"/>
    </row>
    <row r="21" spans="1:7" ht="15" customHeight="1" x14ac:dyDescent="0.2">
      <c r="A21" s="356" t="str">
        <f>DENTAL!D2</f>
        <v xml:space="preserve">Dental </v>
      </c>
      <c r="B21" s="359"/>
      <c r="C21" s="409">
        <f>MASTER!P22</f>
        <v>8</v>
      </c>
      <c r="D21" s="409">
        <f>DENTAL!G30</f>
        <v>10</v>
      </c>
      <c r="E21" s="700">
        <f t="shared" si="3"/>
        <v>2</v>
      </c>
      <c r="F21" s="768">
        <f t="shared" si="2"/>
        <v>0.25</v>
      </c>
      <c r="G21" s="688"/>
    </row>
    <row r="22" spans="1:7" ht="15" customHeight="1" x14ac:dyDescent="0.2">
      <c r="A22" s="350" t="str">
        <f>CLINIC!D2</f>
        <v>Medical Clinic</v>
      </c>
      <c r="B22" s="353"/>
      <c r="C22" s="409">
        <f>MASTER!P23</f>
        <v>25</v>
      </c>
      <c r="D22" s="409">
        <f>CLINIC!G52</f>
        <v>31</v>
      </c>
      <c r="E22" s="700">
        <f t="shared" si="3"/>
        <v>6</v>
      </c>
      <c r="F22" s="768">
        <f t="shared" si="2"/>
        <v>0.24</v>
      </c>
      <c r="G22" s="688"/>
    </row>
    <row r="23" spans="1:7" ht="15" customHeight="1" x14ac:dyDescent="0.2">
      <c r="A23" s="489" t="str">
        <f>WIC!D2</f>
        <v>Women, Infants and Children</v>
      </c>
      <c r="B23" s="490"/>
      <c r="C23" s="675">
        <f>MASTER!P24</f>
        <v>7</v>
      </c>
      <c r="D23" s="675">
        <f>WIC!G31</f>
        <v>12</v>
      </c>
      <c r="E23" s="701">
        <f t="shared" si="3"/>
        <v>5</v>
      </c>
      <c r="F23" s="769">
        <f t="shared" si="2"/>
        <v>0.7142857142857143</v>
      </c>
      <c r="G23" s="688"/>
    </row>
    <row r="24" spans="1:7" s="150" customFormat="1" ht="15" customHeight="1" x14ac:dyDescent="0.2">
      <c r="A24" s="685"/>
      <c r="B24" s="686"/>
      <c r="C24" s="761">
        <f>SUM(C18:C23)</f>
        <v>58</v>
      </c>
      <c r="D24" s="761">
        <f>SUM(D18:D23)</f>
        <v>78</v>
      </c>
      <c r="E24" s="755">
        <f>SUM(E18:E23)</f>
        <v>20</v>
      </c>
      <c r="F24" s="771">
        <f t="shared" si="2"/>
        <v>0.34482758620689657</v>
      </c>
      <c r="G24" s="691"/>
    </row>
    <row r="25" spans="1:7" s="150" customFormat="1" ht="7.5" customHeight="1" x14ac:dyDescent="0.2">
      <c r="A25" s="695"/>
      <c r="B25" s="696"/>
      <c r="C25" s="409"/>
      <c r="D25" s="409"/>
      <c r="E25" s="703"/>
      <c r="F25" s="703"/>
      <c r="G25" s="692"/>
    </row>
    <row r="26" spans="1:7" ht="15" customHeight="1" x14ac:dyDescent="0.2">
      <c r="A26" s="571" t="str">
        <f>ADMIN!D2</f>
        <v>Admin Staff</v>
      </c>
      <c r="B26" s="572"/>
      <c r="C26" s="409">
        <f>MASTER!P25</f>
        <v>5</v>
      </c>
      <c r="D26" s="409">
        <f>ADMIN!G29</f>
        <v>5</v>
      </c>
      <c r="E26" s="700">
        <f>SUM(D26-C26)</f>
        <v>0</v>
      </c>
      <c r="F26" s="768">
        <f t="shared" si="2"/>
        <v>0</v>
      </c>
      <c r="G26" s="688"/>
    </row>
    <row r="27" spans="1:7" ht="15" customHeight="1" x14ac:dyDescent="0.2">
      <c r="A27" s="573" t="str">
        <f>FIN.!D2</f>
        <v>Finance</v>
      </c>
      <c r="B27" s="574"/>
      <c r="C27" s="409">
        <f>MASTER!P26</f>
        <v>4</v>
      </c>
      <c r="D27" s="409">
        <f>FIN.!G27</f>
        <v>6</v>
      </c>
      <c r="E27" s="700">
        <f>SUM(D27-C27)</f>
        <v>2</v>
      </c>
      <c r="F27" s="768">
        <f t="shared" si="2"/>
        <v>0.5</v>
      </c>
      <c r="G27" s="688"/>
    </row>
    <row r="28" spans="1:7" ht="15" customHeight="1" x14ac:dyDescent="0.2">
      <c r="A28" s="575" t="str">
        <f>JAN.!D2</f>
        <v xml:space="preserve">Janitoral </v>
      </c>
      <c r="B28" s="576"/>
      <c r="C28" s="675">
        <f>MASTER!P27</f>
        <v>2</v>
      </c>
      <c r="D28" s="675">
        <f>JAN.!G28</f>
        <v>4</v>
      </c>
      <c r="E28" s="701">
        <f>SUM(D28-C28)</f>
        <v>2</v>
      </c>
      <c r="F28" s="769">
        <f t="shared" si="2"/>
        <v>1</v>
      </c>
      <c r="G28" s="688"/>
    </row>
    <row r="29" spans="1:7" s="150" customFormat="1" ht="15" customHeight="1" x14ac:dyDescent="0.2">
      <c r="A29" s="685"/>
      <c r="B29" s="686"/>
      <c r="C29" s="761">
        <f>SUM(C26:C28)</f>
        <v>11</v>
      </c>
      <c r="D29" s="761">
        <f>SUM(D26:D28)</f>
        <v>15</v>
      </c>
      <c r="E29" s="755">
        <f>SUM(E26:E28)</f>
        <v>4</v>
      </c>
      <c r="F29" s="771">
        <f>PRODUCT(E29/C29)</f>
        <v>0.36363636363636365</v>
      </c>
      <c r="G29" s="691"/>
    </row>
    <row r="30" spans="1:7" s="150" customFormat="1" ht="7.5" customHeight="1" thickBot="1" x14ac:dyDescent="0.25">
      <c r="A30" s="695"/>
      <c r="B30" s="696"/>
      <c r="C30" s="409"/>
      <c r="D30" s="409"/>
      <c r="E30" s="703"/>
      <c r="F30" s="703"/>
      <c r="G30" s="692"/>
    </row>
    <row r="31" spans="1:7" s="229" customFormat="1" ht="28.5" customHeight="1" thickBot="1" x14ac:dyDescent="0.3">
      <c r="A31" s="706" t="s">
        <v>474</v>
      </c>
      <c r="B31" s="707"/>
      <c r="C31" s="762">
        <f>SUM(C10,C16,C24,C29)</f>
        <v>176</v>
      </c>
      <c r="D31" s="762">
        <f>SUM(D10,D16,D24,D29)</f>
        <v>269</v>
      </c>
      <c r="E31" s="763">
        <f>SUM(E10,E16,E24,E29)</f>
        <v>93</v>
      </c>
      <c r="F31" s="714">
        <f>PRODUCT(E31/C31)</f>
        <v>0.52840909090909094</v>
      </c>
      <c r="G31" s="759"/>
    </row>
    <row r="32" spans="1:7" ht="31.5" customHeight="1" x14ac:dyDescent="0.2">
      <c r="A32" s="872"/>
      <c r="B32" s="872"/>
      <c r="C32" s="63"/>
      <c r="D32" s="63"/>
    </row>
    <row r="33" spans="1:4" ht="31.5" customHeight="1" x14ac:dyDescent="0.2">
      <c r="A33" s="873"/>
      <c r="B33" s="873"/>
      <c r="C33" s="63"/>
      <c r="D33" s="63"/>
    </row>
    <row r="34" spans="1:4" x14ac:dyDescent="0.2">
      <c r="A34" s="203"/>
      <c r="B34" s="203"/>
      <c r="C34" s="203"/>
      <c r="D34" s="203"/>
    </row>
  </sheetData>
  <mergeCells count="4">
    <mergeCell ref="A2:B2"/>
    <mergeCell ref="A3:B3"/>
    <mergeCell ref="A32:B32"/>
    <mergeCell ref="A33:B33"/>
  </mergeCells>
  <pageMargins left="0.25" right="0.25" top="0.75" bottom="0.75" header="0.3" footer="0.3"/>
  <pageSetup fitToHeight="0" orientation="portrait" r:id="rId1"/>
  <headerFooter scaleWithDoc="0">
    <oddHeader>&amp;L
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0">
    <tabColor theme="1" tint="0.499984740745262"/>
    <pageSetUpPr fitToPage="1"/>
  </sheetPr>
  <dimension ref="A1:AC68"/>
  <sheetViews>
    <sheetView showGridLines="0" topLeftCell="A12" zoomScale="70" zoomScaleNormal="70" zoomScaleSheetLayoutView="140" zoomScalePageLayoutView="120" workbookViewId="0">
      <selection activeCell="L14" sqref="L14"/>
    </sheetView>
  </sheetViews>
  <sheetFormatPr defaultRowHeight="12.75" x14ac:dyDescent="0.2"/>
  <cols>
    <col min="1" max="1" width="3" customWidth="1"/>
    <col min="2" max="2" width="3.42578125" customWidth="1"/>
    <col min="3" max="3" width="30.7109375" customWidth="1"/>
    <col min="4" max="4" width="19" customWidth="1"/>
    <col min="5" max="5" width="14.42578125" hidden="1" customWidth="1"/>
    <col min="6" max="7" width="14.42578125" customWidth="1"/>
    <col min="8" max="8" width="3.140625" customWidth="1"/>
    <col min="9" max="9" width="30" style="284" customWidth="1"/>
    <col min="10" max="10" width="7.140625" style="634" hidden="1" customWidth="1"/>
    <col min="11" max="11" width="7.5703125" style="634" hidden="1" customWidth="1"/>
    <col min="12" max="13" width="13.7109375" style="284" customWidth="1"/>
    <col min="14" max="14" width="12.28515625" hidden="1" customWidth="1"/>
    <col min="15" max="15" width="30.7109375" style="287" hidden="1" customWidth="1"/>
    <col min="16" max="16" width="22.5703125" hidden="1" customWidth="1"/>
    <col min="17" max="19" width="0" hidden="1" customWidth="1"/>
    <col min="20" max="20" width="30.28515625" hidden="1" customWidth="1"/>
    <col min="21" max="21" width="9" hidden="1" customWidth="1"/>
    <col min="22" max="22" width="34" hidden="1" customWidth="1"/>
  </cols>
  <sheetData>
    <row r="1" spans="1:28" ht="15.75" x14ac:dyDescent="0.25">
      <c r="C1" s="1"/>
      <c r="D1" s="1"/>
      <c r="E1" s="1"/>
      <c r="F1" s="2"/>
      <c r="G1" s="284"/>
      <c r="H1" s="284"/>
      <c r="I1" s="894"/>
      <c r="J1" s="894"/>
      <c r="K1" s="894"/>
      <c r="L1" s="894"/>
      <c r="M1" s="894"/>
    </row>
    <row r="2" spans="1:28" ht="9.75" customHeight="1" x14ac:dyDescent="0.25">
      <c r="A2" s="375"/>
      <c r="B2" s="376"/>
      <c r="C2" s="377"/>
      <c r="D2" s="378"/>
      <c r="E2" s="377"/>
      <c r="F2" s="4"/>
      <c r="G2" s="4"/>
      <c r="H2" s="4"/>
      <c r="I2" s="285"/>
      <c r="J2" s="285"/>
      <c r="K2" s="285"/>
      <c r="L2" s="368"/>
      <c r="M2" s="368"/>
    </row>
    <row r="3" spans="1:28" ht="14.25" customHeight="1" x14ac:dyDescent="0.25">
      <c r="A3" s="891" t="s">
        <v>101</v>
      </c>
      <c r="B3" s="892"/>
      <c r="C3" s="892"/>
      <c r="D3" s="892"/>
      <c r="E3" s="892"/>
      <c r="F3" s="892"/>
      <c r="G3" s="892"/>
      <c r="H3" s="892"/>
      <c r="I3" s="3"/>
      <c r="J3" s="3"/>
      <c r="K3" s="3"/>
      <c r="L3" s="5"/>
      <c r="M3" s="5"/>
    </row>
    <row r="4" spans="1:28" ht="12.75" customHeight="1" x14ac:dyDescent="0.2">
      <c r="A4" s="893"/>
      <c r="B4" s="893"/>
      <c r="C4" s="893"/>
      <c r="D4" s="893"/>
      <c r="E4" s="893"/>
      <c r="F4" s="893"/>
      <c r="G4" s="893"/>
      <c r="H4" s="893"/>
      <c r="I4" s="407"/>
      <c r="J4" s="407"/>
      <c r="K4" s="407"/>
      <c r="L4" s="895">
        <v>43889</v>
      </c>
      <c r="M4" s="896"/>
    </row>
    <row r="5" spans="1:28" s="405" customFormat="1" ht="14.25" customHeight="1" x14ac:dyDescent="0.2">
      <c r="A5" s="404"/>
      <c r="B5" s="404"/>
      <c r="C5" s="404"/>
      <c r="D5" s="404"/>
      <c r="E5" s="404"/>
      <c r="F5" s="404"/>
      <c r="G5" s="404"/>
      <c r="H5" s="404"/>
      <c r="I5" s="4"/>
      <c r="J5" s="4"/>
      <c r="K5" s="4"/>
      <c r="L5" s="374"/>
      <c r="M5" s="374"/>
      <c r="O5" s="406"/>
    </row>
    <row r="6" spans="1:28" s="405" customFormat="1" ht="14.25" customHeight="1" x14ac:dyDescent="0.2">
      <c r="A6" s="404"/>
      <c r="B6" s="404"/>
      <c r="C6" s="404"/>
      <c r="D6" s="404"/>
      <c r="E6" s="404"/>
      <c r="F6" s="404"/>
      <c r="G6" s="404"/>
      <c r="H6" s="404"/>
      <c r="I6" s="4"/>
      <c r="J6" s="4"/>
      <c r="K6" s="4"/>
      <c r="L6" s="374"/>
      <c r="M6" s="374"/>
      <c r="O6" s="406"/>
    </row>
    <row r="7" spans="1:28" ht="14.25" customHeight="1" thickBot="1" x14ac:dyDescent="0.25">
      <c r="H7" s="5"/>
      <c r="I7" s="286"/>
      <c r="J7" s="286"/>
      <c r="K7" s="286"/>
      <c r="L7" s="286"/>
      <c r="M7" s="286"/>
      <c r="N7" s="5"/>
    </row>
    <row r="8" spans="1:28" ht="14.25" hidden="1" customHeight="1" x14ac:dyDescent="0.25">
      <c r="A8" s="5"/>
      <c r="B8" s="5"/>
      <c r="C8" s="6"/>
      <c r="D8" s="6"/>
      <c r="E8" s="6"/>
      <c r="F8" s="6"/>
      <c r="G8" s="6"/>
      <c r="H8" s="6"/>
      <c r="I8" s="3"/>
      <c r="J8" s="3"/>
      <c r="K8" s="3"/>
      <c r="L8" s="3"/>
      <c r="M8" s="3"/>
    </row>
    <row r="9" spans="1:28" ht="52.5" customHeight="1" thickBot="1" x14ac:dyDescent="0.25">
      <c r="A9" s="7"/>
      <c r="B9" s="8"/>
      <c r="C9" s="887" t="s">
        <v>22</v>
      </c>
      <c r="D9" s="888"/>
      <c r="E9" s="47">
        <v>1.18</v>
      </c>
      <c r="F9" s="9">
        <v>1.45</v>
      </c>
      <c r="G9" s="9">
        <v>1</v>
      </c>
      <c r="H9" s="10" t="s">
        <v>3</v>
      </c>
      <c r="I9" s="295" t="s">
        <v>85</v>
      </c>
      <c r="J9" s="295" t="s">
        <v>358</v>
      </c>
      <c r="K9" s="295" t="s">
        <v>359</v>
      </c>
      <c r="L9" s="44"/>
      <c r="M9" s="43"/>
      <c r="N9" s="11"/>
      <c r="O9" s="40"/>
    </row>
    <row r="10" spans="1:28" ht="13.5" hidden="1" thickBot="1" x14ac:dyDescent="0.25">
      <c r="A10" s="13"/>
      <c r="B10" s="14"/>
      <c r="C10" s="15" t="s">
        <v>9</v>
      </c>
      <c r="D10" s="16"/>
      <c r="E10" s="16"/>
      <c r="F10" s="16"/>
      <c r="G10" s="16"/>
      <c r="H10" s="17" t="e">
        <f>#REF!+#REF!</f>
        <v>#REF!</v>
      </c>
      <c r="I10" s="18"/>
      <c r="J10" s="18"/>
      <c r="K10" s="18"/>
      <c r="L10" s="18"/>
      <c r="M10" s="19"/>
    </row>
    <row r="11" spans="1:28" ht="13.5" hidden="1" thickBot="1" x14ac:dyDescent="0.25">
      <c r="A11" s="20"/>
      <c r="B11" s="21"/>
      <c r="C11" s="22" t="s">
        <v>10</v>
      </c>
      <c r="D11" s="23"/>
      <c r="E11" s="23"/>
      <c r="F11" s="23"/>
      <c r="G11" s="23"/>
      <c r="H11" s="24"/>
      <c r="I11" s="25" t="e">
        <f>(#REF!+#REF!)*168</f>
        <v>#REF!</v>
      </c>
      <c r="J11" s="26"/>
      <c r="K11" s="26"/>
      <c r="L11" s="26" t="e">
        <f>(#REF!+#REF!)*36</f>
        <v>#REF!</v>
      </c>
      <c r="M11" s="27" t="e">
        <f>(#REF!+#REF!)*36</f>
        <v>#REF!</v>
      </c>
    </row>
    <row r="12" spans="1:28" ht="53.25" customHeight="1" thickTop="1" x14ac:dyDescent="0.25">
      <c r="A12" s="28" t="s">
        <v>11</v>
      </c>
      <c r="B12" s="29" t="s">
        <v>12</v>
      </c>
      <c r="C12" s="897" t="s">
        <v>13</v>
      </c>
      <c r="D12" s="898"/>
      <c r="E12" s="30"/>
      <c r="F12" s="30"/>
      <c r="G12" s="30"/>
      <c r="H12" s="30"/>
      <c r="I12" s="31"/>
      <c r="J12" s="31"/>
      <c r="K12" s="31"/>
      <c r="L12" s="32" t="s">
        <v>15</v>
      </c>
      <c r="M12" s="33" t="s">
        <v>16</v>
      </c>
      <c r="N12" s="38"/>
      <c r="O12" s="49"/>
      <c r="P12" s="34"/>
      <c r="Q12" s="46"/>
      <c r="V12" s="46"/>
      <c r="W12" s="46"/>
      <c r="X12" s="46"/>
      <c r="Y12" s="46"/>
      <c r="Z12" s="46"/>
      <c r="AA12" s="46"/>
      <c r="AB12" s="34"/>
    </row>
    <row r="13" spans="1:28" ht="16.5" customHeight="1" x14ac:dyDescent="0.25">
      <c r="A13" s="288"/>
      <c r="B13" s="289"/>
      <c r="C13" s="290" t="s">
        <v>100</v>
      </c>
      <c r="D13" s="291"/>
      <c r="E13" s="291"/>
      <c r="F13" s="291"/>
      <c r="G13" s="291"/>
      <c r="H13" s="291"/>
      <c r="I13" s="292"/>
      <c r="J13" s="292"/>
      <c r="K13" s="292"/>
      <c r="L13" s="293"/>
      <c r="M13" s="294"/>
      <c r="N13" s="38"/>
      <c r="O13" s="49"/>
      <c r="P13" s="34"/>
      <c r="Q13" s="46"/>
      <c r="V13" s="46"/>
      <c r="W13" s="46"/>
      <c r="X13" s="46"/>
      <c r="Y13" s="46"/>
      <c r="Z13" s="46"/>
      <c r="AA13" s="46"/>
      <c r="AB13" s="34"/>
    </row>
    <row r="14" spans="1:28" ht="15" customHeight="1" x14ac:dyDescent="0.2">
      <c r="A14" s="593" t="s">
        <v>86</v>
      </c>
      <c r="B14" s="594"/>
      <c r="C14" s="595" t="s">
        <v>334</v>
      </c>
      <c r="D14" s="596"/>
      <c r="E14" s="597">
        <f>SUM(F14*$E$9)</f>
        <v>171.1</v>
      </c>
      <c r="F14" s="597">
        <f>SUM(G14*$F$9)</f>
        <v>145</v>
      </c>
      <c r="G14" s="597">
        <f>SUM(M14*L14)</f>
        <v>100</v>
      </c>
      <c r="H14" s="598"/>
      <c r="I14" s="645"/>
      <c r="J14" s="648" t="s">
        <v>360</v>
      </c>
      <c r="K14" s="648"/>
      <c r="L14" s="597">
        <v>1</v>
      </c>
      <c r="M14" s="599">
        <v>100</v>
      </c>
      <c r="N14" s="38"/>
      <c r="O14" s="49"/>
      <c r="V14" s="35"/>
      <c r="W14" s="12"/>
      <c r="X14" s="35"/>
      <c r="Y14" s="12"/>
      <c r="Z14" s="36"/>
      <c r="AA14" s="37"/>
      <c r="AB14" s="34"/>
    </row>
    <row r="15" spans="1:28" ht="15" customHeight="1" x14ac:dyDescent="0.2">
      <c r="A15" s="593" t="s">
        <v>86</v>
      </c>
      <c r="B15" s="594"/>
      <c r="C15" s="595" t="s">
        <v>335</v>
      </c>
      <c r="D15" s="596"/>
      <c r="E15" s="597">
        <f>SUM(F15*$E$9)</f>
        <v>0</v>
      </c>
      <c r="F15" s="597">
        <f>SUM(G15*$F$9)</f>
        <v>0</v>
      </c>
      <c r="G15" s="597">
        <f>SUM(M15*L15)</f>
        <v>0</v>
      </c>
      <c r="H15" s="598"/>
      <c r="I15" s="645"/>
      <c r="J15" s="648" t="s">
        <v>360</v>
      </c>
      <c r="K15" s="648"/>
      <c r="L15" s="597">
        <v>1</v>
      </c>
      <c r="M15" s="599">
        <v>0</v>
      </c>
      <c r="N15" s="38"/>
      <c r="O15" s="49"/>
      <c r="V15" s="35"/>
      <c r="W15" s="12"/>
      <c r="X15" s="35"/>
      <c r="Y15" s="12"/>
      <c r="Z15" s="36"/>
      <c r="AA15" s="37"/>
      <c r="AB15" s="34"/>
    </row>
    <row r="16" spans="1:28" ht="15" customHeight="1" x14ac:dyDescent="0.2">
      <c r="A16" s="593" t="s">
        <v>86</v>
      </c>
      <c r="B16" s="600"/>
      <c r="C16" s="601" t="s">
        <v>307</v>
      </c>
      <c r="D16" s="596"/>
      <c r="E16" s="602"/>
      <c r="F16" s="597">
        <f>SUM(G16*$F$9)</f>
        <v>1740</v>
      </c>
      <c r="G16" s="597">
        <f>SUM(M16*L16)</f>
        <v>1200</v>
      </c>
      <c r="H16" s="597"/>
      <c r="I16" s="603"/>
      <c r="J16" s="648" t="s">
        <v>360</v>
      </c>
      <c r="K16" s="649"/>
      <c r="L16" s="597">
        <v>1</v>
      </c>
      <c r="M16" s="604">
        <v>1200</v>
      </c>
      <c r="N16" s="38"/>
      <c r="O16" s="49"/>
      <c r="V16" s="35"/>
      <c r="W16" s="12"/>
      <c r="X16" s="35"/>
      <c r="Y16" s="12"/>
      <c r="Z16" s="36"/>
      <c r="AA16" s="37"/>
      <c r="AB16" s="34"/>
    </row>
    <row r="17" spans="1:28" ht="15" customHeight="1" x14ac:dyDescent="0.2">
      <c r="A17" s="593" t="s">
        <v>86</v>
      </c>
      <c r="B17" s="600"/>
      <c r="C17" s="601" t="s">
        <v>308</v>
      </c>
      <c r="D17" s="596"/>
      <c r="E17" s="602"/>
      <c r="F17" s="597">
        <f>SUM(G17*$F$9)</f>
        <v>580</v>
      </c>
      <c r="G17" s="597">
        <f>SUM(M17*L17)</f>
        <v>400</v>
      </c>
      <c r="H17" s="597"/>
      <c r="I17" s="603" t="s">
        <v>498</v>
      </c>
      <c r="J17" s="648" t="s">
        <v>360</v>
      </c>
      <c r="K17" s="649"/>
      <c r="L17" s="597">
        <v>2</v>
      </c>
      <c r="M17" s="604">
        <v>200</v>
      </c>
      <c r="N17" s="38"/>
      <c r="O17" s="49"/>
      <c r="V17" s="35"/>
      <c r="W17" s="12"/>
      <c r="X17" s="35"/>
      <c r="Y17" s="12"/>
      <c r="Z17" s="36"/>
      <c r="AA17" s="37"/>
      <c r="AB17" s="34"/>
    </row>
    <row r="18" spans="1:28" ht="15" customHeight="1" x14ac:dyDescent="0.2">
      <c r="A18" s="593" t="s">
        <v>86</v>
      </c>
      <c r="B18" s="600"/>
      <c r="C18" s="601" t="s">
        <v>309</v>
      </c>
      <c r="D18" s="596"/>
      <c r="E18" s="602"/>
      <c r="F18" s="597">
        <f>SUM(G18*$F$9)</f>
        <v>0</v>
      </c>
      <c r="G18" s="597">
        <f>SUM(M18*L18)</f>
        <v>0</v>
      </c>
      <c r="H18" s="597"/>
      <c r="I18" s="603" t="s">
        <v>497</v>
      </c>
      <c r="J18" s="648" t="s">
        <v>360</v>
      </c>
      <c r="K18" s="649"/>
      <c r="L18" s="597">
        <v>1</v>
      </c>
      <c r="M18" s="604">
        <v>0</v>
      </c>
      <c r="N18" s="38"/>
      <c r="O18" s="49"/>
      <c r="V18" s="35"/>
      <c r="W18" s="12"/>
      <c r="X18" s="35"/>
      <c r="Y18" s="12"/>
      <c r="Z18" s="36"/>
      <c r="AA18" s="37"/>
      <c r="AB18" s="34"/>
    </row>
    <row r="19" spans="1:28" ht="15" customHeight="1" x14ac:dyDescent="0.25">
      <c r="A19" s="593"/>
      <c r="B19" s="594"/>
      <c r="C19" s="290" t="s">
        <v>84</v>
      </c>
      <c r="D19" s="291"/>
      <c r="E19" s="291"/>
      <c r="F19" s="291"/>
      <c r="G19" s="291"/>
      <c r="H19" s="291"/>
      <c r="I19" s="292"/>
      <c r="J19" s="292"/>
      <c r="K19" s="292"/>
      <c r="L19" s="293"/>
      <c r="M19" s="294"/>
      <c r="N19" s="367"/>
      <c r="O19" s="41"/>
      <c r="P19" s="5"/>
      <c r="Q19" s="5"/>
      <c r="R19" s="5"/>
      <c r="S19" s="5"/>
      <c r="T19" s="5"/>
      <c r="U19" s="5"/>
      <c r="V19" s="49"/>
      <c r="W19" s="49"/>
      <c r="X19" s="49"/>
      <c r="Y19" s="49"/>
      <c r="Z19" s="49"/>
      <c r="AA19" s="49"/>
      <c r="AB19" s="34"/>
    </row>
    <row r="20" spans="1:28" ht="15" customHeight="1" x14ac:dyDescent="0.2">
      <c r="A20" s="593" t="s">
        <v>86</v>
      </c>
      <c r="B20" s="594"/>
      <c r="C20" s="889" t="s">
        <v>313</v>
      </c>
      <c r="D20" s="890"/>
      <c r="E20" s="597">
        <f t="shared" ref="E20:E25" si="0">SUM(F20*$E$9)</f>
        <v>7699.5</v>
      </c>
      <c r="F20" s="597">
        <f t="shared" ref="F20:F26" si="1">SUM(G20*$F$9)</f>
        <v>6525</v>
      </c>
      <c r="G20" s="597">
        <f t="shared" ref="G20:G26" si="2">SUM(M20*L20)</f>
        <v>4500</v>
      </c>
      <c r="H20" s="598"/>
      <c r="I20" s="606" t="s">
        <v>495</v>
      </c>
      <c r="J20" s="650"/>
      <c r="K20" s="650" t="s">
        <v>360</v>
      </c>
      <c r="L20" s="825">
        <v>3</v>
      </c>
      <c r="M20" s="608">
        <v>1500</v>
      </c>
      <c r="N20" s="367" t="s">
        <v>528</v>
      </c>
      <c r="O20" s="41"/>
      <c r="P20" s="5"/>
      <c r="Q20" s="5"/>
      <c r="R20" s="5"/>
      <c r="S20" s="5"/>
      <c r="T20" s="5"/>
      <c r="U20" s="5"/>
      <c r="V20" s="49"/>
      <c r="W20" s="49"/>
      <c r="X20" s="49"/>
      <c r="Y20" s="49"/>
      <c r="Z20" s="49"/>
      <c r="AA20" s="49"/>
      <c r="AB20" s="34"/>
    </row>
    <row r="21" spans="1:28" ht="15" customHeight="1" x14ac:dyDescent="0.2">
      <c r="A21" s="593" t="s">
        <v>86</v>
      </c>
      <c r="B21" s="594"/>
      <c r="C21" s="889" t="s">
        <v>316</v>
      </c>
      <c r="D21" s="890"/>
      <c r="E21" s="597">
        <f t="shared" si="0"/>
        <v>923.93999999999994</v>
      </c>
      <c r="F21" s="597">
        <f t="shared" si="1"/>
        <v>783</v>
      </c>
      <c r="G21" s="597">
        <f t="shared" si="2"/>
        <v>540</v>
      </c>
      <c r="H21" s="598"/>
      <c r="I21" s="606"/>
      <c r="J21" s="650"/>
      <c r="K21" s="650" t="s">
        <v>360</v>
      </c>
      <c r="L21" s="825">
        <v>3</v>
      </c>
      <c r="M21" s="608">
        <v>180</v>
      </c>
      <c r="N21" s="367">
        <f>SUM(M21,M21,M21,M22)</f>
        <v>660</v>
      </c>
      <c r="O21" s="41"/>
      <c r="P21" s="5"/>
      <c r="Q21" s="5"/>
      <c r="R21" s="5"/>
      <c r="S21" s="5"/>
      <c r="T21" s="5"/>
      <c r="U21" s="5"/>
      <c r="V21" s="49"/>
      <c r="W21" s="49"/>
      <c r="X21" s="49"/>
      <c r="Y21" s="49"/>
      <c r="Z21" s="49"/>
      <c r="AA21" s="49"/>
      <c r="AB21" s="34"/>
    </row>
    <row r="22" spans="1:28" ht="15" customHeight="1" x14ac:dyDescent="0.2">
      <c r="A22" s="593" t="s">
        <v>86</v>
      </c>
      <c r="B22" s="594"/>
      <c r="C22" s="889" t="s">
        <v>323</v>
      </c>
      <c r="D22" s="890"/>
      <c r="E22" s="597">
        <f t="shared" si="0"/>
        <v>205.32</v>
      </c>
      <c r="F22" s="597">
        <f t="shared" si="1"/>
        <v>174</v>
      </c>
      <c r="G22" s="597">
        <f t="shared" si="2"/>
        <v>120</v>
      </c>
      <c r="H22" s="598"/>
      <c r="I22" s="606"/>
      <c r="J22" s="650"/>
      <c r="K22" s="650" t="s">
        <v>360</v>
      </c>
      <c r="L22" s="597">
        <v>1</v>
      </c>
      <c r="M22" s="608">
        <v>120</v>
      </c>
      <c r="N22" s="367" t="s">
        <v>529</v>
      </c>
      <c r="O22" s="41"/>
      <c r="P22" s="5"/>
      <c r="Q22" s="5"/>
      <c r="R22" s="5"/>
      <c r="S22" s="5"/>
      <c r="T22" s="5"/>
      <c r="U22" s="5"/>
      <c r="V22" s="49"/>
      <c r="W22" s="49"/>
      <c r="X22" s="49"/>
      <c r="Y22" s="49"/>
      <c r="Z22" s="49"/>
      <c r="AA22" s="49"/>
      <c r="AB22" s="34"/>
    </row>
    <row r="23" spans="1:28" ht="15" customHeight="1" x14ac:dyDescent="0.2">
      <c r="A23" s="593" t="s">
        <v>86</v>
      </c>
      <c r="B23" s="609"/>
      <c r="C23" s="598" t="s">
        <v>314</v>
      </c>
      <c r="D23" s="596"/>
      <c r="E23" s="597">
        <f t="shared" si="0"/>
        <v>0</v>
      </c>
      <c r="F23" s="597">
        <f t="shared" si="1"/>
        <v>0</v>
      </c>
      <c r="G23" s="597">
        <f t="shared" si="2"/>
        <v>0</v>
      </c>
      <c r="H23" s="598"/>
      <c r="I23" s="606"/>
      <c r="J23" s="650"/>
      <c r="K23" s="650" t="s">
        <v>360</v>
      </c>
      <c r="L23" s="597">
        <v>0</v>
      </c>
      <c r="M23" s="608">
        <v>700</v>
      </c>
      <c r="N23" s="367">
        <f>SUM(G20,N21)</f>
        <v>5160</v>
      </c>
      <c r="O23" s="41"/>
      <c r="P23" s="5"/>
      <c r="Q23" s="5"/>
      <c r="R23" s="5"/>
      <c r="S23" s="5"/>
      <c r="T23" s="5"/>
      <c r="U23" s="5"/>
      <c r="V23" s="35"/>
      <c r="W23" s="12"/>
      <c r="X23" s="35"/>
      <c r="Y23" s="35"/>
      <c r="Z23" s="12"/>
      <c r="AA23" s="35"/>
      <c r="AB23" s="34"/>
    </row>
    <row r="24" spans="1:28" ht="15" customHeight="1" x14ac:dyDescent="0.2">
      <c r="A24" s="593" t="s">
        <v>86</v>
      </c>
      <c r="B24" s="594"/>
      <c r="C24" s="889" t="s">
        <v>315</v>
      </c>
      <c r="D24" s="890"/>
      <c r="E24" s="597">
        <f t="shared" si="0"/>
        <v>2053.1999999999998</v>
      </c>
      <c r="F24" s="597">
        <f t="shared" si="1"/>
        <v>1740</v>
      </c>
      <c r="G24" s="597">
        <f t="shared" si="2"/>
        <v>1200</v>
      </c>
      <c r="H24" s="598"/>
      <c r="I24" s="606"/>
      <c r="J24" s="650"/>
      <c r="K24" s="650" t="s">
        <v>361</v>
      </c>
      <c r="L24" s="597">
        <v>3</v>
      </c>
      <c r="M24" s="608">
        <v>400</v>
      </c>
      <c r="N24" s="367"/>
      <c r="O24" s="41"/>
      <c r="P24" s="5"/>
      <c r="Q24" s="5"/>
      <c r="R24" s="5"/>
      <c r="S24" s="5"/>
      <c r="T24" s="5"/>
      <c r="U24" s="5"/>
      <c r="V24" s="35"/>
      <c r="W24" s="35"/>
      <c r="X24" s="35"/>
      <c r="Y24" s="35"/>
      <c r="Z24" s="12"/>
      <c r="AA24" s="35"/>
      <c r="AB24" s="34"/>
    </row>
    <row r="25" spans="1:28" ht="15" customHeight="1" x14ac:dyDescent="0.2">
      <c r="A25" s="593" t="s">
        <v>86</v>
      </c>
      <c r="B25" s="594"/>
      <c r="C25" s="598" t="s">
        <v>362</v>
      </c>
      <c r="D25" s="596"/>
      <c r="E25" s="597">
        <f t="shared" si="0"/>
        <v>1368.8</v>
      </c>
      <c r="F25" s="597">
        <f t="shared" si="1"/>
        <v>1160</v>
      </c>
      <c r="G25" s="597">
        <f t="shared" si="2"/>
        <v>800</v>
      </c>
      <c r="H25" s="598"/>
      <c r="I25" s="606"/>
      <c r="J25" s="650"/>
      <c r="K25" s="650" t="s">
        <v>360</v>
      </c>
      <c r="L25" s="597">
        <v>4</v>
      </c>
      <c r="M25" s="608">
        <v>200</v>
      </c>
      <c r="N25" s="367"/>
      <c r="O25" s="41"/>
      <c r="P25" s="5"/>
      <c r="Q25" s="5"/>
      <c r="R25" s="5"/>
      <c r="S25" s="5"/>
      <c r="T25" s="5"/>
      <c r="U25" s="5"/>
      <c r="V25" s="35"/>
      <c r="W25" s="35"/>
      <c r="X25" s="35"/>
      <c r="Y25" s="35"/>
      <c r="Z25" s="12"/>
      <c r="AA25" s="35"/>
      <c r="AB25" s="34"/>
    </row>
    <row r="26" spans="1:28" ht="15" customHeight="1" x14ac:dyDescent="0.2">
      <c r="A26" s="593"/>
      <c r="B26" s="594"/>
      <c r="C26" s="885" t="s">
        <v>363</v>
      </c>
      <c r="D26" s="886"/>
      <c r="E26" s="597"/>
      <c r="F26" s="597">
        <f t="shared" si="1"/>
        <v>290</v>
      </c>
      <c r="G26" s="597">
        <f t="shared" si="2"/>
        <v>200</v>
      </c>
      <c r="H26" s="635"/>
      <c r="I26" s="606"/>
      <c r="J26" s="650"/>
      <c r="K26" s="650" t="s">
        <v>360</v>
      </c>
      <c r="L26" s="597">
        <v>1</v>
      </c>
      <c r="M26" s="608">
        <v>200</v>
      </c>
      <c r="N26" s="367"/>
      <c r="O26" s="41"/>
      <c r="P26" s="5"/>
      <c r="Q26" s="5"/>
      <c r="R26" s="5"/>
      <c r="S26" s="5"/>
      <c r="T26" s="5"/>
      <c r="U26" s="5"/>
      <c r="V26" s="35"/>
      <c r="W26" s="35"/>
      <c r="X26" s="35"/>
      <c r="Y26" s="35"/>
      <c r="Z26" s="12"/>
      <c r="AA26" s="35"/>
      <c r="AB26" s="34"/>
    </row>
    <row r="27" spans="1:28" ht="15" customHeight="1" x14ac:dyDescent="0.2">
      <c r="A27" s="593" t="s">
        <v>86</v>
      </c>
      <c r="B27" s="594"/>
      <c r="C27" s="598" t="s">
        <v>325</v>
      </c>
      <c r="D27" s="596"/>
      <c r="E27" s="597"/>
      <c r="F27" s="597">
        <f t="shared" ref="F27:F35" si="3">SUM(G27*$F$9)</f>
        <v>0</v>
      </c>
      <c r="G27" s="597">
        <f t="shared" ref="G27:G35" si="4">SUM(M27*L27)</f>
        <v>0</v>
      </c>
      <c r="H27" s="598"/>
      <c r="I27" s="606"/>
      <c r="J27" s="650" t="s">
        <v>360</v>
      </c>
      <c r="K27" s="650"/>
      <c r="L27" s="597">
        <v>0</v>
      </c>
      <c r="M27" s="608">
        <v>160</v>
      </c>
      <c r="N27" s="367"/>
      <c r="O27" s="41"/>
      <c r="P27" s="5"/>
      <c r="Q27" s="5"/>
      <c r="R27" s="5"/>
      <c r="S27" s="5"/>
      <c r="T27" s="5"/>
      <c r="U27" s="5"/>
      <c r="V27" s="35"/>
      <c r="W27" s="35"/>
      <c r="X27" s="35"/>
      <c r="Y27" s="35"/>
      <c r="Z27" s="35"/>
      <c r="AA27" s="35"/>
      <c r="AB27" s="34"/>
    </row>
    <row r="28" spans="1:28" ht="15" customHeight="1" x14ac:dyDescent="0.2">
      <c r="A28" s="593" t="s">
        <v>86</v>
      </c>
      <c r="B28" s="594"/>
      <c r="C28" s="885" t="s">
        <v>337</v>
      </c>
      <c r="D28" s="886"/>
      <c r="E28" s="597"/>
      <c r="F28" s="597">
        <f>SUM(G28*$F$9)</f>
        <v>0</v>
      </c>
      <c r="G28" s="597">
        <f>SUM(M28*L28)</f>
        <v>0</v>
      </c>
      <c r="H28" s="598"/>
      <c r="I28" s="606"/>
      <c r="J28" s="650" t="s">
        <v>360</v>
      </c>
      <c r="K28" s="650"/>
      <c r="L28" s="597">
        <v>0</v>
      </c>
      <c r="M28" s="608">
        <v>2400</v>
      </c>
      <c r="N28" s="367"/>
      <c r="O28" s="41"/>
      <c r="P28" s="5"/>
      <c r="Q28" s="5"/>
      <c r="R28" s="5"/>
      <c r="S28" s="5"/>
      <c r="T28" s="5"/>
      <c r="U28" s="5"/>
      <c r="V28" s="35"/>
      <c r="W28" s="35"/>
      <c r="X28" s="35"/>
      <c r="Y28" s="35"/>
      <c r="Z28" s="35"/>
      <c r="AA28" s="35"/>
      <c r="AB28" s="34"/>
    </row>
    <row r="29" spans="1:28" ht="15" customHeight="1" x14ac:dyDescent="0.25">
      <c r="A29" s="593"/>
      <c r="B29" s="594"/>
      <c r="C29" s="615" t="s">
        <v>317</v>
      </c>
      <c r="D29" s="611"/>
      <c r="E29" s="612"/>
      <c r="F29" s="612"/>
      <c r="G29" s="612"/>
      <c r="H29" s="610"/>
      <c r="I29" s="613"/>
      <c r="J29" s="613"/>
      <c r="K29" s="613"/>
      <c r="L29" s="612"/>
      <c r="M29" s="614"/>
      <c r="N29" s="367"/>
      <c r="O29" s="41"/>
      <c r="P29" s="5"/>
      <c r="Q29" s="5"/>
      <c r="R29" s="5"/>
      <c r="S29" s="5"/>
      <c r="T29" s="5"/>
      <c r="U29" s="5"/>
      <c r="V29" s="35"/>
      <c r="W29" s="35"/>
      <c r="X29" s="35"/>
      <c r="Y29" s="35"/>
      <c r="Z29" s="35"/>
      <c r="AA29" s="35"/>
      <c r="AB29" s="34"/>
    </row>
    <row r="30" spans="1:28" ht="15" customHeight="1" x14ac:dyDescent="0.2">
      <c r="A30" s="593" t="s">
        <v>86</v>
      </c>
      <c r="B30" s="594"/>
      <c r="C30" s="598" t="s">
        <v>318</v>
      </c>
      <c r="D30" s="596"/>
      <c r="E30" s="597"/>
      <c r="F30" s="597">
        <f t="shared" si="3"/>
        <v>493</v>
      </c>
      <c r="G30" s="597">
        <f t="shared" si="4"/>
        <v>340</v>
      </c>
      <c r="H30" s="598"/>
      <c r="I30" s="606"/>
      <c r="J30" s="650" t="s">
        <v>360</v>
      </c>
      <c r="K30" s="650"/>
      <c r="L30" s="597">
        <v>2</v>
      </c>
      <c r="M30" s="608">
        <v>170</v>
      </c>
      <c r="N30" s="367" t="s">
        <v>514</v>
      </c>
      <c r="O30" s="41"/>
      <c r="P30" s="5"/>
      <c r="Q30" s="5"/>
      <c r="R30" s="5"/>
      <c r="S30" s="5"/>
      <c r="T30" s="5"/>
      <c r="U30" s="5"/>
      <c r="V30" s="35"/>
      <c r="W30" s="35"/>
      <c r="X30" s="35"/>
      <c r="Y30" s="35"/>
      <c r="Z30" s="35"/>
      <c r="AA30" s="35"/>
      <c r="AB30" s="34"/>
    </row>
    <row r="31" spans="1:28" ht="15" customHeight="1" x14ac:dyDescent="0.2">
      <c r="A31" s="593" t="s">
        <v>86</v>
      </c>
      <c r="B31" s="594"/>
      <c r="C31" s="598" t="s">
        <v>319</v>
      </c>
      <c r="D31" s="596"/>
      <c r="E31" s="597"/>
      <c r="F31" s="597">
        <f t="shared" si="3"/>
        <v>725</v>
      </c>
      <c r="G31" s="597">
        <f t="shared" si="4"/>
        <v>500</v>
      </c>
      <c r="H31" s="598"/>
      <c r="I31" s="606"/>
      <c r="J31" s="650" t="s">
        <v>360</v>
      </c>
      <c r="K31" s="650" t="s">
        <v>360</v>
      </c>
      <c r="L31" s="597">
        <v>2</v>
      </c>
      <c r="M31" s="608">
        <v>250</v>
      </c>
      <c r="N31" s="367" t="s">
        <v>515</v>
      </c>
      <c r="O31" s="41"/>
      <c r="P31" s="5"/>
      <c r="Q31" s="5"/>
      <c r="R31" s="5"/>
      <c r="S31" s="5"/>
      <c r="T31" s="5"/>
      <c r="U31" s="5"/>
      <c r="V31" s="35"/>
      <c r="W31" s="35"/>
      <c r="X31" s="35"/>
      <c r="Y31" s="35"/>
      <c r="Z31" s="35"/>
      <c r="AA31" s="35"/>
      <c r="AB31" s="34"/>
    </row>
    <row r="32" spans="1:28" ht="15" customHeight="1" x14ac:dyDescent="0.2">
      <c r="A32" s="593" t="s">
        <v>86</v>
      </c>
      <c r="B32" s="594"/>
      <c r="C32" s="598" t="s">
        <v>320</v>
      </c>
      <c r="D32" s="596"/>
      <c r="E32" s="597"/>
      <c r="F32" s="597">
        <f t="shared" si="3"/>
        <v>493</v>
      </c>
      <c r="G32" s="597">
        <f t="shared" si="4"/>
        <v>340</v>
      </c>
      <c r="H32" s="598"/>
      <c r="I32" s="606"/>
      <c r="J32" s="650" t="s">
        <v>360</v>
      </c>
      <c r="K32" s="650"/>
      <c r="L32" s="597">
        <v>2</v>
      </c>
      <c r="M32" s="608">
        <v>170</v>
      </c>
      <c r="N32" s="367"/>
      <c r="O32" s="41"/>
      <c r="P32" s="5"/>
      <c r="Q32" s="5"/>
      <c r="R32" s="5"/>
      <c r="S32" s="5"/>
      <c r="T32" s="5"/>
      <c r="U32" s="5"/>
      <c r="V32" s="35"/>
      <c r="W32" s="35"/>
      <c r="X32" s="35"/>
      <c r="Y32" s="35"/>
      <c r="Z32" s="35"/>
      <c r="AA32" s="35"/>
      <c r="AB32" s="34"/>
    </row>
    <row r="33" spans="1:28" ht="15" customHeight="1" x14ac:dyDescent="0.2">
      <c r="A33" s="593" t="s">
        <v>86</v>
      </c>
      <c r="B33" s="594"/>
      <c r="C33" s="598" t="s">
        <v>321</v>
      </c>
      <c r="D33" s="596"/>
      <c r="E33" s="597"/>
      <c r="F33" s="597">
        <f t="shared" si="3"/>
        <v>725</v>
      </c>
      <c r="G33" s="597">
        <f>SUM(M33*L33)</f>
        <v>500</v>
      </c>
      <c r="H33" s="598"/>
      <c r="I33" s="606"/>
      <c r="J33" s="650" t="s">
        <v>360</v>
      </c>
      <c r="K33" s="650" t="s">
        <v>360</v>
      </c>
      <c r="L33" s="597">
        <v>2</v>
      </c>
      <c r="M33" s="608">
        <v>250</v>
      </c>
      <c r="N33" s="367"/>
      <c r="O33" s="41"/>
      <c r="P33" s="5"/>
      <c r="Q33" s="5"/>
      <c r="R33" s="5"/>
      <c r="S33" s="5"/>
      <c r="T33" s="5"/>
      <c r="U33" s="5"/>
      <c r="V33" s="35"/>
      <c r="W33" s="35"/>
      <c r="X33" s="35"/>
      <c r="Y33" s="35"/>
      <c r="Z33" s="35"/>
      <c r="AA33" s="35"/>
      <c r="AB33" s="34"/>
    </row>
    <row r="34" spans="1:28" ht="15" customHeight="1" x14ac:dyDescent="0.2">
      <c r="A34" s="593"/>
      <c r="B34" s="594"/>
      <c r="C34" s="598" t="s">
        <v>345</v>
      </c>
      <c r="D34" s="596"/>
      <c r="E34" s="597"/>
      <c r="F34" s="597">
        <f>SUM(G34*$F$9)</f>
        <v>290</v>
      </c>
      <c r="G34" s="597">
        <f>SUM(M34*L34)</f>
        <v>200</v>
      </c>
      <c r="H34" s="598"/>
      <c r="I34" s="606"/>
      <c r="J34" s="650" t="s">
        <v>360</v>
      </c>
      <c r="K34" s="650"/>
      <c r="L34" s="597">
        <v>2</v>
      </c>
      <c r="M34" s="608">
        <v>100</v>
      </c>
      <c r="N34" s="367"/>
      <c r="O34" s="41"/>
      <c r="P34" s="5"/>
      <c r="Q34" s="5"/>
      <c r="R34" s="5"/>
      <c r="S34" s="5"/>
      <c r="T34" s="5"/>
      <c r="U34" s="5"/>
      <c r="V34" s="35"/>
      <c r="W34" s="35"/>
      <c r="X34" s="35"/>
      <c r="Y34" s="35"/>
      <c r="Z34" s="35"/>
      <c r="AA34" s="35"/>
      <c r="AB34" s="34"/>
    </row>
    <row r="35" spans="1:28" ht="15" customHeight="1" x14ac:dyDescent="0.2">
      <c r="A35" s="593"/>
      <c r="B35" s="594"/>
      <c r="C35" s="598" t="s">
        <v>499</v>
      </c>
      <c r="D35" s="596"/>
      <c r="E35" s="597"/>
      <c r="F35" s="597">
        <f t="shared" si="3"/>
        <v>87</v>
      </c>
      <c r="G35" s="597">
        <f t="shared" si="4"/>
        <v>60</v>
      </c>
      <c r="H35" s="598"/>
      <c r="I35" s="606"/>
      <c r="J35" s="650"/>
      <c r="K35" s="650"/>
      <c r="L35" s="597">
        <v>1</v>
      </c>
      <c r="M35" s="608">
        <v>60</v>
      </c>
      <c r="N35" s="367"/>
      <c r="O35" s="41"/>
      <c r="P35" s="5"/>
      <c r="Q35" s="5"/>
      <c r="R35" s="5"/>
      <c r="S35" s="5"/>
      <c r="T35" s="5"/>
      <c r="U35" s="5"/>
      <c r="V35" s="35"/>
      <c r="W35" s="35"/>
      <c r="X35" s="35"/>
      <c r="Y35" s="35"/>
      <c r="Z35" s="35"/>
      <c r="AA35" s="35"/>
      <c r="AB35" s="34"/>
    </row>
    <row r="36" spans="1:28" ht="15" customHeight="1" x14ac:dyDescent="0.25">
      <c r="A36" s="593"/>
      <c r="B36" s="594"/>
      <c r="C36" s="290" t="s">
        <v>327</v>
      </c>
      <c r="D36" s="291"/>
      <c r="E36" s="291"/>
      <c r="F36" s="291"/>
      <c r="G36" s="291"/>
      <c r="H36" s="291"/>
      <c r="I36" s="292"/>
      <c r="J36" s="292"/>
      <c r="K36" s="292"/>
      <c r="L36" s="293"/>
      <c r="M36" s="294"/>
      <c r="N36" s="5"/>
      <c r="O36" s="49"/>
      <c r="P36" s="5"/>
      <c r="Q36" s="5"/>
      <c r="R36" s="5"/>
      <c r="S36" s="5"/>
      <c r="T36" s="5"/>
      <c r="U36" s="5"/>
      <c r="V36" s="46"/>
      <c r="W36" s="46"/>
      <c r="X36" s="46"/>
      <c r="Y36" s="46"/>
      <c r="Z36" s="46"/>
      <c r="AA36" s="49"/>
      <c r="AB36" s="34"/>
    </row>
    <row r="37" spans="1:28" ht="15" customHeight="1" x14ac:dyDescent="0.2">
      <c r="A37" s="593" t="s">
        <v>86</v>
      </c>
      <c r="B37" s="594"/>
      <c r="C37" s="595" t="s">
        <v>326</v>
      </c>
      <c r="D37" s="607"/>
      <c r="E37" s="597">
        <f>SUM(F37*$E$9)</f>
        <v>513.29999999999995</v>
      </c>
      <c r="F37" s="597">
        <f>SUM(G37*$F$9)</f>
        <v>435</v>
      </c>
      <c r="G37" s="597">
        <f>SUM(M37*L37)</f>
        <v>300</v>
      </c>
      <c r="H37" s="598"/>
      <c r="I37" s="606"/>
      <c r="J37" s="650" t="s">
        <v>360</v>
      </c>
      <c r="K37" s="650"/>
      <c r="L37" s="597">
        <v>1</v>
      </c>
      <c r="M37" s="599">
        <v>300</v>
      </c>
      <c r="N37" s="5">
        <f>SUM(M31,M43,M33,M58,M59,M38, M59)</f>
        <v>1110</v>
      </c>
      <c r="O37" s="49" t="s">
        <v>511</v>
      </c>
      <c r="P37" s="5" t="s">
        <v>516</v>
      </c>
      <c r="Q37" s="5"/>
      <c r="R37" s="5"/>
      <c r="S37" s="5"/>
      <c r="T37" s="5"/>
      <c r="U37" s="5"/>
      <c r="V37" s="46"/>
      <c r="W37" s="46"/>
      <c r="X37" s="46"/>
      <c r="Y37" s="46"/>
      <c r="Z37" s="46"/>
      <c r="AA37" s="49"/>
      <c r="AB37" s="34"/>
    </row>
    <row r="38" spans="1:28" ht="15" customHeight="1" x14ac:dyDescent="0.2">
      <c r="A38" s="593" t="s">
        <v>86</v>
      </c>
      <c r="B38" s="594"/>
      <c r="C38" s="595" t="s">
        <v>295</v>
      </c>
      <c r="D38" s="607"/>
      <c r="E38" s="597"/>
      <c r="F38" s="597">
        <f>SUM(G38*$F$9)</f>
        <v>348</v>
      </c>
      <c r="G38" s="597">
        <f>SUM(M38*L38)</f>
        <v>240</v>
      </c>
      <c r="H38" s="598"/>
      <c r="I38" s="606"/>
      <c r="J38" s="650" t="s">
        <v>360</v>
      </c>
      <c r="K38" s="650"/>
      <c r="L38" s="597">
        <v>4</v>
      </c>
      <c r="M38" s="599">
        <v>60</v>
      </c>
      <c r="N38" s="5">
        <f>SUM(M31,M33,M43,M38,M58,M59,M60)</f>
        <v>1070</v>
      </c>
      <c r="O38" s="49" t="s">
        <v>512</v>
      </c>
      <c r="P38" s="5"/>
      <c r="Q38" s="5"/>
      <c r="R38" s="5"/>
      <c r="S38" s="5"/>
      <c r="T38" s="5"/>
      <c r="U38" s="5"/>
      <c r="V38" s="46"/>
      <c r="W38" s="46"/>
      <c r="X38" s="46"/>
      <c r="Y38" s="46"/>
      <c r="Z38" s="46"/>
      <c r="AA38" s="49"/>
      <c r="AB38" s="34"/>
    </row>
    <row r="39" spans="1:28" ht="15" customHeight="1" x14ac:dyDescent="0.2">
      <c r="A39" s="593" t="s">
        <v>86</v>
      </c>
      <c r="B39" s="594"/>
      <c r="C39" s="595" t="s">
        <v>257</v>
      </c>
      <c r="D39" s="607"/>
      <c r="E39" s="597"/>
      <c r="F39" s="597">
        <f>SUM(G39*$F$9)</f>
        <v>870</v>
      </c>
      <c r="G39" s="597">
        <f>SUM(M39*L39)</f>
        <v>600</v>
      </c>
      <c r="H39" s="598"/>
      <c r="I39" s="606" t="s">
        <v>496</v>
      </c>
      <c r="J39" s="650" t="s">
        <v>360</v>
      </c>
      <c r="K39" s="650"/>
      <c r="L39" s="825">
        <v>1</v>
      </c>
      <c r="M39" s="599">
        <v>600</v>
      </c>
      <c r="N39" s="5"/>
      <c r="O39" s="49"/>
      <c r="P39" s="5"/>
      <c r="Q39" s="5"/>
      <c r="R39" s="5"/>
      <c r="S39" s="5"/>
      <c r="T39" s="5"/>
      <c r="U39" s="5"/>
      <c r="V39" s="46"/>
      <c r="W39" s="46"/>
      <c r="X39" s="46"/>
      <c r="Y39" s="46"/>
      <c r="Z39" s="46"/>
      <c r="AA39" s="49"/>
      <c r="AB39" s="34"/>
    </row>
    <row r="40" spans="1:28" ht="15" customHeight="1" x14ac:dyDescent="0.2">
      <c r="A40" s="593" t="s">
        <v>86</v>
      </c>
      <c r="B40" s="594"/>
      <c r="C40" s="595" t="s">
        <v>328</v>
      </c>
      <c r="D40" s="607"/>
      <c r="E40" s="597"/>
      <c r="F40" s="597">
        <f>SUM(G40*$F$9)</f>
        <v>290</v>
      </c>
      <c r="G40" s="597">
        <f>SUM(M40*L40)</f>
        <v>200</v>
      </c>
      <c r="H40" s="598"/>
      <c r="I40" s="606"/>
      <c r="J40" s="650" t="s">
        <v>360</v>
      </c>
      <c r="K40" s="650"/>
      <c r="L40" s="597">
        <v>1</v>
      </c>
      <c r="M40" s="599">
        <v>200</v>
      </c>
      <c r="N40" s="5"/>
      <c r="O40" s="49"/>
      <c r="P40" s="5"/>
      <c r="Q40" s="5"/>
      <c r="R40" s="5"/>
      <c r="S40" s="5"/>
      <c r="T40" s="5"/>
      <c r="U40" s="5"/>
      <c r="V40" s="46"/>
      <c r="W40" s="46"/>
      <c r="X40" s="46"/>
      <c r="Y40" s="46"/>
      <c r="Z40" s="46"/>
      <c r="AA40" s="49"/>
      <c r="AB40" s="34"/>
    </row>
    <row r="41" spans="1:28" ht="15" customHeight="1" x14ac:dyDescent="0.2">
      <c r="A41" s="593"/>
      <c r="B41" s="594"/>
      <c r="C41" s="595"/>
      <c r="D41" s="607"/>
      <c r="E41" s="597"/>
      <c r="F41" s="597">
        <f>SUM(G41*$F$9)</f>
        <v>0</v>
      </c>
      <c r="G41" s="597">
        <f>SUM(M41*L41)</f>
        <v>0</v>
      </c>
      <c r="H41" s="598"/>
      <c r="I41" s="606"/>
      <c r="J41" s="650"/>
      <c r="K41" s="650"/>
      <c r="L41" s="597"/>
      <c r="M41" s="599"/>
      <c r="N41" s="5"/>
      <c r="O41" s="49"/>
      <c r="P41" s="5"/>
      <c r="Q41" s="5"/>
      <c r="R41" s="5"/>
      <c r="S41" s="5"/>
      <c r="T41" s="5"/>
      <c r="U41" s="5"/>
      <c r="V41" s="46"/>
      <c r="W41" s="46"/>
      <c r="X41" s="46"/>
      <c r="Y41" s="46"/>
      <c r="Z41" s="46"/>
      <c r="AA41" s="49"/>
      <c r="AB41" s="34"/>
    </row>
    <row r="42" spans="1:28" ht="15" customHeight="1" x14ac:dyDescent="0.25">
      <c r="A42" s="593"/>
      <c r="B42" s="594"/>
      <c r="C42" s="290" t="s">
        <v>88</v>
      </c>
      <c r="D42" s="291"/>
      <c r="E42" s="291"/>
      <c r="F42" s="291"/>
      <c r="G42" s="291"/>
      <c r="H42" s="291"/>
      <c r="I42" s="292"/>
      <c r="J42" s="292"/>
      <c r="K42" s="292"/>
      <c r="L42" s="293"/>
      <c r="M42" s="294"/>
      <c r="N42" s="367"/>
      <c r="O42" s="49"/>
      <c r="P42" s="5"/>
      <c r="Q42" s="5"/>
      <c r="R42" s="5"/>
      <c r="S42" s="5"/>
      <c r="T42" s="5"/>
      <c r="U42" s="5"/>
      <c r="V42" s="46"/>
      <c r="W42" s="46"/>
      <c r="X42" s="46"/>
      <c r="Y42" s="46"/>
      <c r="Z42" s="46"/>
      <c r="AA42" s="49"/>
      <c r="AB42" s="34"/>
    </row>
    <row r="43" spans="1:28" ht="14.45" customHeight="1" x14ac:dyDescent="0.2">
      <c r="A43" s="593" t="s">
        <v>86</v>
      </c>
      <c r="B43" s="594"/>
      <c r="C43" s="598" t="s">
        <v>310</v>
      </c>
      <c r="D43" s="605"/>
      <c r="E43" s="597">
        <f t="shared" ref="E43:E49" si="5">SUM(F43*$E$9)</f>
        <v>171.1</v>
      </c>
      <c r="F43" s="597">
        <f t="shared" ref="F43:F49" si="6">SUM(G43*$F$9)</f>
        <v>145</v>
      </c>
      <c r="G43" s="597">
        <f t="shared" ref="G43:G49" si="7">SUM(M43*L43)</f>
        <v>100</v>
      </c>
      <c r="H43" s="598"/>
      <c r="I43" s="606"/>
      <c r="J43" s="650"/>
      <c r="K43" s="650" t="s">
        <v>360</v>
      </c>
      <c r="L43" s="597">
        <v>1</v>
      </c>
      <c r="M43" s="599">
        <v>100</v>
      </c>
      <c r="N43" s="367"/>
      <c r="O43" s="41"/>
      <c r="P43" s="5"/>
      <c r="Q43" s="5"/>
      <c r="R43" s="5"/>
      <c r="S43" s="5"/>
      <c r="T43" s="5"/>
      <c r="U43" s="5"/>
      <c r="V43" s="35"/>
      <c r="W43" s="35"/>
      <c r="X43" s="35"/>
      <c r="Y43" s="12"/>
      <c r="Z43" s="35"/>
      <c r="AA43" s="35"/>
      <c r="AB43" s="34"/>
    </row>
    <row r="44" spans="1:28" ht="14.45" customHeight="1" x14ac:dyDescent="0.2">
      <c r="A44" s="593" t="s">
        <v>86</v>
      </c>
      <c r="B44" s="594"/>
      <c r="C44" s="598" t="s">
        <v>311</v>
      </c>
      <c r="D44" s="605"/>
      <c r="E44" s="597">
        <f t="shared" si="5"/>
        <v>171.1</v>
      </c>
      <c r="F44" s="597">
        <f t="shared" si="6"/>
        <v>145</v>
      </c>
      <c r="G44" s="597">
        <f t="shared" si="7"/>
        <v>100</v>
      </c>
      <c r="H44" s="598"/>
      <c r="I44" s="606"/>
      <c r="J44" s="650" t="s">
        <v>360</v>
      </c>
      <c r="K44" s="650"/>
      <c r="L44" s="597">
        <v>1</v>
      </c>
      <c r="M44" s="599">
        <v>100</v>
      </c>
      <c r="N44" s="367"/>
      <c r="O44" s="41"/>
      <c r="P44" s="5"/>
      <c r="Q44" s="5"/>
      <c r="R44" s="5"/>
      <c r="S44" s="5"/>
      <c r="T44" s="5"/>
      <c r="U44" s="5"/>
      <c r="V44" s="35"/>
      <c r="W44" s="35"/>
      <c r="X44" s="35"/>
      <c r="Y44" s="12"/>
      <c r="Z44" s="35"/>
      <c r="AA44" s="35"/>
      <c r="AB44" s="34"/>
    </row>
    <row r="45" spans="1:28" ht="12.75" customHeight="1" x14ac:dyDescent="0.2">
      <c r="A45" s="593" t="s">
        <v>86</v>
      </c>
      <c r="B45" s="594"/>
      <c r="C45" s="885" t="s">
        <v>312</v>
      </c>
      <c r="D45" s="886"/>
      <c r="E45" s="597">
        <f t="shared" si="5"/>
        <v>684.4</v>
      </c>
      <c r="F45" s="597">
        <f t="shared" si="6"/>
        <v>580</v>
      </c>
      <c r="G45" s="597">
        <f t="shared" si="7"/>
        <v>400</v>
      </c>
      <c r="H45" s="598"/>
      <c r="I45" s="606"/>
      <c r="J45" s="650"/>
      <c r="K45" s="650" t="s">
        <v>360</v>
      </c>
      <c r="L45" s="597">
        <v>1</v>
      </c>
      <c r="M45" s="599">
        <v>400</v>
      </c>
      <c r="N45" s="367"/>
      <c r="O45" s="41"/>
      <c r="P45" s="5"/>
      <c r="Q45" s="5"/>
      <c r="R45" s="5"/>
      <c r="S45" s="5"/>
      <c r="T45" s="5"/>
      <c r="U45" s="5"/>
      <c r="V45" s="35"/>
      <c r="W45" s="35"/>
      <c r="X45" s="35"/>
      <c r="Y45" s="12"/>
      <c r="Z45" s="35"/>
      <c r="AA45" s="35"/>
      <c r="AB45" s="34"/>
    </row>
    <row r="46" spans="1:28" ht="12.75" customHeight="1" x14ac:dyDescent="0.2">
      <c r="A46" s="593" t="s">
        <v>86</v>
      </c>
      <c r="B46" s="594"/>
      <c r="C46" s="911" t="s">
        <v>353</v>
      </c>
      <c r="D46" s="912"/>
      <c r="E46" s="597">
        <f t="shared" si="5"/>
        <v>513.29999999999995</v>
      </c>
      <c r="F46" s="597">
        <f t="shared" si="6"/>
        <v>435</v>
      </c>
      <c r="G46" s="597">
        <f t="shared" si="7"/>
        <v>300</v>
      </c>
      <c r="H46" s="598"/>
      <c r="I46" s="606"/>
      <c r="J46" s="650"/>
      <c r="K46" s="650" t="s">
        <v>360</v>
      </c>
      <c r="L46" s="597">
        <v>1</v>
      </c>
      <c r="M46" s="599">
        <v>300</v>
      </c>
      <c r="N46" s="367"/>
      <c r="O46" s="41"/>
      <c r="P46" s="5"/>
      <c r="Q46" s="5"/>
      <c r="R46" s="5"/>
      <c r="S46" s="5"/>
      <c r="T46" s="5"/>
      <c r="U46" s="5"/>
      <c r="V46" s="35"/>
      <c r="W46" s="35"/>
      <c r="X46" s="35"/>
      <c r="Y46" s="12"/>
      <c r="Z46" s="35"/>
      <c r="AA46" s="35"/>
      <c r="AB46" s="34"/>
    </row>
    <row r="47" spans="1:28" ht="12.75" customHeight="1" x14ac:dyDescent="0.2">
      <c r="A47" s="593" t="s">
        <v>86</v>
      </c>
      <c r="B47" s="594"/>
      <c r="C47" s="911" t="s">
        <v>354</v>
      </c>
      <c r="D47" s="912"/>
      <c r="E47" s="597">
        <f t="shared" si="5"/>
        <v>513.29999999999995</v>
      </c>
      <c r="F47" s="597">
        <f t="shared" si="6"/>
        <v>435</v>
      </c>
      <c r="G47" s="597">
        <f t="shared" si="7"/>
        <v>300</v>
      </c>
      <c r="H47" s="598"/>
      <c r="I47" s="606"/>
      <c r="J47" s="650"/>
      <c r="K47" s="650" t="s">
        <v>360</v>
      </c>
      <c r="L47" s="597">
        <v>1</v>
      </c>
      <c r="M47" s="599">
        <v>300</v>
      </c>
      <c r="N47" s="367"/>
      <c r="O47" s="49"/>
      <c r="P47" s="5"/>
      <c r="Q47" s="5"/>
      <c r="R47" s="5"/>
      <c r="S47" s="5"/>
      <c r="T47" s="5"/>
      <c r="U47" s="5"/>
      <c r="V47" s="35"/>
      <c r="W47" s="12"/>
      <c r="X47" s="35"/>
      <c r="Y47" s="12"/>
      <c r="Z47" s="36"/>
      <c r="AA47" s="37"/>
      <c r="AB47" s="34"/>
    </row>
    <row r="48" spans="1:28" ht="15" customHeight="1" x14ac:dyDescent="0.2">
      <c r="A48" s="593" t="s">
        <v>86</v>
      </c>
      <c r="B48" s="594"/>
      <c r="C48" s="598" t="s">
        <v>322</v>
      </c>
      <c r="D48" s="605"/>
      <c r="E48" s="597">
        <f t="shared" si="5"/>
        <v>0</v>
      </c>
      <c r="F48" s="597">
        <f t="shared" si="6"/>
        <v>0</v>
      </c>
      <c r="G48" s="597">
        <f t="shared" si="7"/>
        <v>0</v>
      </c>
      <c r="H48" s="598"/>
      <c r="I48" s="606"/>
      <c r="J48" s="650" t="s">
        <v>360</v>
      </c>
      <c r="K48" s="650" t="s">
        <v>360</v>
      </c>
      <c r="L48" s="597">
        <v>0</v>
      </c>
      <c r="M48" s="599">
        <v>200</v>
      </c>
      <c r="N48" s="367"/>
      <c r="O48" s="41"/>
      <c r="P48" s="5"/>
      <c r="Q48" s="5"/>
      <c r="R48" s="5"/>
      <c r="S48" s="5"/>
      <c r="T48" s="5"/>
      <c r="U48" s="5"/>
      <c r="V48" s="35"/>
      <c r="W48" s="35"/>
      <c r="X48" s="35"/>
      <c r="Y48" s="12"/>
      <c r="Z48" s="35"/>
      <c r="AA48" s="35"/>
      <c r="AB48" s="34"/>
    </row>
    <row r="49" spans="1:29" s="57" customFormat="1" ht="15" customHeight="1" x14ac:dyDescent="0.2">
      <c r="A49" s="593" t="s">
        <v>86</v>
      </c>
      <c r="B49" s="594"/>
      <c r="C49" s="885" t="s">
        <v>324</v>
      </c>
      <c r="D49" s="886"/>
      <c r="E49" s="597">
        <f t="shared" si="5"/>
        <v>2737.6</v>
      </c>
      <c r="F49" s="597">
        <f t="shared" si="6"/>
        <v>2320</v>
      </c>
      <c r="G49" s="597">
        <f t="shared" si="7"/>
        <v>1600</v>
      </c>
      <c r="H49" s="597"/>
      <c r="I49" s="606"/>
      <c r="J49" s="650" t="s">
        <v>360</v>
      </c>
      <c r="K49" s="650" t="s">
        <v>360</v>
      </c>
      <c r="L49" s="597">
        <v>2</v>
      </c>
      <c r="M49" s="599">
        <v>800</v>
      </c>
      <c r="N49" s="399"/>
      <c r="O49" s="203"/>
      <c r="P49" s="59"/>
      <c r="Q49" s="203"/>
      <c r="R49" s="203"/>
      <c r="S49" s="203"/>
      <c r="T49" s="203"/>
      <c r="U49" s="203"/>
      <c r="V49" s="203"/>
      <c r="W49" s="97"/>
      <c r="X49" s="96"/>
      <c r="Y49" s="96"/>
      <c r="Z49" s="96"/>
      <c r="AA49" s="96"/>
      <c r="AB49" s="96"/>
      <c r="AC49" s="59"/>
    </row>
    <row r="50" spans="1:29" ht="15" customHeight="1" x14ac:dyDescent="0.25">
      <c r="A50" s="593"/>
      <c r="B50" s="594"/>
      <c r="C50" s="290" t="s">
        <v>87</v>
      </c>
      <c r="D50" s="291"/>
      <c r="E50" s="291"/>
      <c r="F50" s="291"/>
      <c r="G50" s="291"/>
      <c r="H50" s="291"/>
      <c r="I50" s="292"/>
      <c r="J50" s="292"/>
      <c r="K50" s="292"/>
      <c r="L50" s="293"/>
      <c r="M50" s="294"/>
      <c r="N50" s="367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9" ht="15" customHeight="1" x14ac:dyDescent="0.2">
      <c r="A51" s="616"/>
      <c r="B51" s="617"/>
      <c r="C51" s="618" t="s">
        <v>99</v>
      </c>
      <c r="D51" s="619"/>
      <c r="E51" s="597">
        <f>SUM(F51*$E$9)</f>
        <v>273.76</v>
      </c>
      <c r="F51" s="597">
        <f t="shared" ref="F51:F61" si="8">SUM(G51*$F$9)</f>
        <v>232</v>
      </c>
      <c r="G51" s="597">
        <f>SUM(M51*L51)</f>
        <v>160</v>
      </c>
      <c r="H51" s="620"/>
      <c r="I51" s="646" t="s">
        <v>525</v>
      </c>
      <c r="J51" s="651" t="s">
        <v>360</v>
      </c>
      <c r="K51" s="652"/>
      <c r="L51" s="621">
        <v>1</v>
      </c>
      <c r="M51" s="621">
        <v>160</v>
      </c>
      <c r="N51" s="38">
        <f>SUM(M58,M38,M59,M59,M44,M30,M32,M34,M60)</f>
        <v>1110</v>
      </c>
      <c r="O51" t="s">
        <v>518</v>
      </c>
      <c r="P51">
        <f>SUM(M51,M53,M55,M57)</f>
        <v>1100</v>
      </c>
      <c r="Q51" t="s">
        <v>517</v>
      </c>
      <c r="T51">
        <f>SUM(N51,P51)</f>
        <v>2210</v>
      </c>
      <c r="U51" t="s">
        <v>526</v>
      </c>
    </row>
    <row r="52" spans="1:29" ht="14.25" x14ac:dyDescent="0.2">
      <c r="A52" s="593"/>
      <c r="B52" s="594"/>
      <c r="C52" s="598" t="s">
        <v>89</v>
      </c>
      <c r="D52" s="605"/>
      <c r="E52" s="597">
        <f>SUM(F52*$E$9)</f>
        <v>205.32</v>
      </c>
      <c r="F52" s="597">
        <f t="shared" si="8"/>
        <v>174</v>
      </c>
      <c r="G52" s="597">
        <f t="shared" ref="G52:G57" si="9">SUM(M52*L52)</f>
        <v>120</v>
      </c>
      <c r="H52" s="597"/>
      <c r="I52" s="646" t="s">
        <v>501</v>
      </c>
      <c r="J52" s="651" t="s">
        <v>360</v>
      </c>
      <c r="K52" s="652"/>
      <c r="L52" s="597">
        <v>1</v>
      </c>
      <c r="M52" s="599">
        <v>120</v>
      </c>
      <c r="N52">
        <f>SUM(M30,M32,M34,M35,M44,M58,M59,M59,M38)</f>
        <v>1110</v>
      </c>
      <c r="O52" s="287" t="s">
        <v>519</v>
      </c>
      <c r="P52">
        <f>SUM(M52,M54,M56,M38)</f>
        <v>720</v>
      </c>
      <c r="Q52" t="s">
        <v>520</v>
      </c>
      <c r="T52">
        <f>SUM(N52,P52)</f>
        <v>1830</v>
      </c>
      <c r="U52" t="s">
        <v>527</v>
      </c>
    </row>
    <row r="53" spans="1:29" ht="14.25" x14ac:dyDescent="0.2">
      <c r="A53" s="593"/>
      <c r="B53" s="594"/>
      <c r="C53" s="598" t="s">
        <v>502</v>
      </c>
      <c r="D53" s="605"/>
      <c r="E53" s="597">
        <f>SUM(F53*$E$9)</f>
        <v>342.2</v>
      </c>
      <c r="F53" s="597">
        <f t="shared" si="8"/>
        <v>290</v>
      </c>
      <c r="G53" s="597">
        <f t="shared" si="9"/>
        <v>200</v>
      </c>
      <c r="H53" s="597"/>
      <c r="I53" s="647"/>
      <c r="J53" s="650" t="s">
        <v>360</v>
      </c>
      <c r="K53" s="653"/>
      <c r="L53" s="597">
        <v>1</v>
      </c>
      <c r="M53" s="599">
        <v>200</v>
      </c>
    </row>
    <row r="54" spans="1:29" ht="14.25" x14ac:dyDescent="0.2">
      <c r="A54" s="622"/>
      <c r="B54" s="623"/>
      <c r="C54" s="828" t="s">
        <v>503</v>
      </c>
      <c r="D54" s="829"/>
      <c r="E54" s="597">
        <f>SUM(F54*$E$9)</f>
        <v>239.54</v>
      </c>
      <c r="F54" s="597">
        <f t="shared" si="8"/>
        <v>203</v>
      </c>
      <c r="G54" s="597">
        <f t="shared" si="9"/>
        <v>140</v>
      </c>
      <c r="H54" s="597"/>
      <c r="I54" s="647"/>
      <c r="J54" s="650" t="s">
        <v>360</v>
      </c>
      <c r="K54" s="653"/>
      <c r="L54" s="597">
        <v>1</v>
      </c>
      <c r="M54" s="599">
        <v>140</v>
      </c>
      <c r="O54" s="287" t="s">
        <v>521</v>
      </c>
    </row>
    <row r="55" spans="1:29" ht="14.25" x14ac:dyDescent="0.2">
      <c r="A55" s="622"/>
      <c r="B55" s="623"/>
      <c r="C55" s="624" t="s">
        <v>500</v>
      </c>
      <c r="D55" s="625"/>
      <c r="E55" s="626"/>
      <c r="F55" s="597">
        <f t="shared" si="8"/>
        <v>870</v>
      </c>
      <c r="G55" s="597">
        <f t="shared" si="9"/>
        <v>600</v>
      </c>
      <c r="H55" s="626"/>
      <c r="I55" s="627"/>
      <c r="J55" s="654" t="s">
        <v>360</v>
      </c>
      <c r="K55" s="655"/>
      <c r="L55" s="626">
        <v>1</v>
      </c>
      <c r="M55" s="628">
        <v>600</v>
      </c>
    </row>
    <row r="56" spans="1:29" ht="15.75" customHeight="1" x14ac:dyDescent="0.2">
      <c r="A56" s="622"/>
      <c r="B56" s="623"/>
      <c r="C56" s="624" t="s">
        <v>522</v>
      </c>
      <c r="D56" s="625"/>
      <c r="E56" s="626"/>
      <c r="F56" s="597">
        <f t="shared" si="8"/>
        <v>580</v>
      </c>
      <c r="G56" s="597">
        <f t="shared" si="9"/>
        <v>400</v>
      </c>
      <c r="H56" s="626"/>
      <c r="I56" s="627"/>
      <c r="J56" s="654" t="s">
        <v>360</v>
      </c>
      <c r="K56" s="655"/>
      <c r="L56" s="626">
        <v>1</v>
      </c>
      <c r="M56" s="628">
        <v>400</v>
      </c>
    </row>
    <row r="57" spans="1:29" ht="14.25" x14ac:dyDescent="0.2">
      <c r="A57" s="622"/>
      <c r="B57" s="623"/>
      <c r="C57" s="624" t="s">
        <v>330</v>
      </c>
      <c r="D57" s="625"/>
      <c r="E57" s="626"/>
      <c r="F57" s="597">
        <f t="shared" si="8"/>
        <v>203</v>
      </c>
      <c r="G57" s="597">
        <f t="shared" si="9"/>
        <v>140</v>
      </c>
      <c r="H57" s="626"/>
      <c r="I57" s="627" t="s">
        <v>525</v>
      </c>
      <c r="J57" s="654" t="s">
        <v>360</v>
      </c>
      <c r="K57" s="655"/>
      <c r="L57" s="626">
        <v>1</v>
      </c>
      <c r="M57" s="628">
        <v>140</v>
      </c>
    </row>
    <row r="58" spans="1:29" ht="14.25" x14ac:dyDescent="0.2">
      <c r="A58" s="622"/>
      <c r="B58" s="623"/>
      <c r="C58" s="624" t="s">
        <v>331</v>
      </c>
      <c r="D58" s="625"/>
      <c r="E58" s="626"/>
      <c r="F58" s="597">
        <f t="shared" si="8"/>
        <v>1450</v>
      </c>
      <c r="G58" s="597">
        <f>SUM(M58*L58)</f>
        <v>1000</v>
      </c>
      <c r="H58" s="626"/>
      <c r="I58" s="627" t="s">
        <v>523</v>
      </c>
      <c r="J58" s="654" t="s">
        <v>360</v>
      </c>
      <c r="K58" s="655" t="s">
        <v>360</v>
      </c>
      <c r="L58" s="626">
        <v>4</v>
      </c>
      <c r="M58" s="628">
        <v>250</v>
      </c>
    </row>
    <row r="59" spans="1:29" ht="14.25" x14ac:dyDescent="0.2">
      <c r="A59" s="622"/>
      <c r="B59" s="623"/>
      <c r="C59" s="624" t="s">
        <v>332</v>
      </c>
      <c r="D59" s="625"/>
      <c r="E59" s="626"/>
      <c r="F59" s="597">
        <f t="shared" si="8"/>
        <v>870</v>
      </c>
      <c r="G59" s="597">
        <f>SUM(M59*L59)</f>
        <v>600</v>
      </c>
      <c r="H59" s="626"/>
      <c r="I59" s="627" t="s">
        <v>524</v>
      </c>
      <c r="J59" s="654" t="s">
        <v>360</v>
      </c>
      <c r="K59" s="655" t="s">
        <v>360</v>
      </c>
      <c r="L59" s="626">
        <v>6</v>
      </c>
      <c r="M59" s="628">
        <v>100</v>
      </c>
    </row>
    <row r="60" spans="1:29" ht="14.25" x14ac:dyDescent="0.2">
      <c r="A60" s="622"/>
      <c r="B60" s="623"/>
      <c r="C60" s="624" t="s">
        <v>333</v>
      </c>
      <c r="D60" s="625"/>
      <c r="E60" s="626"/>
      <c r="F60" s="597">
        <f t="shared" si="8"/>
        <v>87</v>
      </c>
      <c r="G60" s="597">
        <f>SUM(M60*L60)</f>
        <v>60</v>
      </c>
      <c r="H60" s="626"/>
      <c r="I60" s="627" t="s">
        <v>501</v>
      </c>
      <c r="J60" s="654" t="s">
        <v>360</v>
      </c>
      <c r="K60" s="655" t="s">
        <v>360</v>
      </c>
      <c r="L60" s="626">
        <v>1</v>
      </c>
      <c r="M60" s="628">
        <v>60</v>
      </c>
    </row>
    <row r="61" spans="1:29" ht="14.25" x14ac:dyDescent="0.2">
      <c r="A61" s="622"/>
      <c r="B61" s="623"/>
      <c r="C61" s="624"/>
      <c r="D61" s="625"/>
      <c r="E61" s="626"/>
      <c r="F61" s="597">
        <f t="shared" si="8"/>
        <v>0</v>
      </c>
      <c r="G61" s="597">
        <f>SUM(M61*L61)</f>
        <v>0</v>
      </c>
      <c r="H61" s="626"/>
      <c r="I61" s="627"/>
      <c r="J61" s="650"/>
      <c r="K61" s="655"/>
      <c r="L61" s="626"/>
      <c r="M61" s="628"/>
    </row>
    <row r="62" spans="1:29" ht="15.75" thickBot="1" x14ac:dyDescent="0.3">
      <c r="A62" s="51"/>
      <c r="B62" s="52"/>
      <c r="C62" s="903" t="s">
        <v>17</v>
      </c>
      <c r="D62" s="904"/>
      <c r="E62" s="53">
        <f>SUM(E14:E53)</f>
        <v>18547.239999999998</v>
      </c>
      <c r="F62" s="856">
        <f>SUM(F14:F61)</f>
        <v>26912</v>
      </c>
      <c r="G62" s="856">
        <f>SUM(G14:G61)</f>
        <v>18560</v>
      </c>
      <c r="H62" s="54"/>
      <c r="I62" s="55"/>
      <c r="J62" s="55"/>
      <c r="K62" s="55"/>
      <c r="L62" s="54"/>
      <c r="M62" s="56"/>
    </row>
    <row r="63" spans="1:29" ht="8.25" customHeight="1" x14ac:dyDescent="0.25">
      <c r="A63" s="45"/>
      <c r="B63" s="45"/>
      <c r="C63" s="42"/>
      <c r="D63" s="49"/>
      <c r="E63" s="50"/>
      <c r="F63" s="50"/>
      <c r="G63" s="50"/>
      <c r="H63" s="48"/>
      <c r="I63" s="48"/>
      <c r="J63" s="48"/>
      <c r="K63" s="48"/>
      <c r="L63" s="48"/>
      <c r="M63" s="39"/>
    </row>
    <row r="64" spans="1:29" x14ac:dyDescent="0.2">
      <c r="A64" s="905" t="s">
        <v>20</v>
      </c>
      <c r="B64" s="906"/>
      <c r="C64" s="906"/>
      <c r="D64" s="906"/>
      <c r="E64" s="906"/>
      <c r="F64" s="906"/>
      <c r="G64" s="906"/>
      <c r="H64" s="906"/>
      <c r="I64" s="906"/>
      <c r="J64" s="906"/>
      <c r="K64" s="906"/>
      <c r="L64" s="906"/>
      <c r="M64" s="907"/>
    </row>
    <row r="65" spans="1:13" x14ac:dyDescent="0.2">
      <c r="A65" s="908"/>
      <c r="B65" s="909"/>
      <c r="C65" s="909"/>
      <c r="D65" s="909"/>
      <c r="E65" s="909"/>
      <c r="F65" s="909"/>
      <c r="G65" s="909"/>
      <c r="H65" s="909"/>
      <c r="I65" s="909"/>
      <c r="J65" s="909"/>
      <c r="K65" s="909"/>
      <c r="L65" s="909"/>
      <c r="M65" s="910"/>
    </row>
    <row r="66" spans="1:13" ht="14.25" x14ac:dyDescent="0.2">
      <c r="A66" s="899" t="s">
        <v>357</v>
      </c>
      <c r="B66" s="900"/>
      <c r="C66" s="900"/>
      <c r="D66" s="900"/>
      <c r="E66" s="900"/>
      <c r="F66" s="900"/>
      <c r="G66" s="900"/>
      <c r="H66" s="900"/>
      <c r="I66" s="900"/>
      <c r="J66" s="900"/>
      <c r="K66" s="900"/>
      <c r="L66" s="901"/>
      <c r="M66" s="902"/>
    </row>
    <row r="67" spans="1:13" ht="14.25" x14ac:dyDescent="0.2">
      <c r="A67" s="899"/>
      <c r="B67" s="900"/>
      <c r="C67" s="900"/>
      <c r="D67" s="900"/>
      <c r="E67" s="900"/>
      <c r="F67" s="900"/>
      <c r="G67" s="900"/>
      <c r="H67" s="900"/>
      <c r="I67" s="900"/>
      <c r="J67" s="900"/>
      <c r="K67" s="900"/>
      <c r="L67" s="901"/>
      <c r="M67" s="902"/>
    </row>
    <row r="68" spans="1:13" ht="14.25" x14ac:dyDescent="0.2">
      <c r="A68" s="899"/>
      <c r="B68" s="900"/>
      <c r="C68" s="900"/>
      <c r="D68" s="900"/>
      <c r="E68" s="900"/>
      <c r="F68" s="900"/>
      <c r="G68" s="900"/>
      <c r="H68" s="900"/>
      <c r="I68" s="900"/>
      <c r="J68" s="900"/>
      <c r="K68" s="900"/>
      <c r="L68" s="901"/>
      <c r="M68" s="902"/>
    </row>
  </sheetData>
  <mergeCells count="20">
    <mergeCell ref="C45:D45"/>
    <mergeCell ref="C28:D28"/>
    <mergeCell ref="C46:D46"/>
    <mergeCell ref="A66:M66"/>
    <mergeCell ref="A67:M67"/>
    <mergeCell ref="A68:M68"/>
    <mergeCell ref="C62:D62"/>
    <mergeCell ref="A64:M65"/>
    <mergeCell ref="C47:D47"/>
    <mergeCell ref="C49:D49"/>
    <mergeCell ref="C26:D26"/>
    <mergeCell ref="C9:D9"/>
    <mergeCell ref="C24:D24"/>
    <mergeCell ref="A3:H4"/>
    <mergeCell ref="I1:M1"/>
    <mergeCell ref="L4:M4"/>
    <mergeCell ref="C20:D20"/>
    <mergeCell ref="C21:D21"/>
    <mergeCell ref="C22:D22"/>
    <mergeCell ref="C12:D12"/>
  </mergeCells>
  <pageMargins left="0.25" right="0.25" top="0.75" bottom="0.75" header="0.3" footer="0.3"/>
  <pageSetup scale="70" fitToHeight="0" orientation="portrait" r:id="rId1"/>
  <headerFooter scaleWithDoc="0">
    <oddHeader>&amp;L
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CEF43-ECC0-448A-8FDD-F00078D17C0B}">
  <sheetPr>
    <tabColor theme="6" tint="-0.499984740745262"/>
  </sheetPr>
  <dimension ref="A1:AC55"/>
  <sheetViews>
    <sheetView showGridLines="0" view="pageLayout" topLeftCell="E10" zoomScale="80" zoomScaleNormal="90" zoomScalePageLayoutView="80" workbookViewId="0">
      <selection activeCell="J12" sqref="J12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567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567"/>
      <c r="G1" s="567"/>
      <c r="I1" s="221"/>
      <c r="J1" s="220"/>
      <c r="K1" s="973"/>
      <c r="L1" s="973"/>
      <c r="M1" s="973"/>
      <c r="N1" s="973"/>
    </row>
    <row r="2" spans="1:24" ht="14.25" customHeight="1" x14ac:dyDescent="0.25">
      <c r="A2" s="974" t="s">
        <v>91</v>
      </c>
      <c r="B2" s="974"/>
      <c r="C2" s="974"/>
      <c r="D2" s="362" t="s">
        <v>364</v>
      </c>
      <c r="E2" s="363"/>
      <c r="F2" s="363"/>
      <c r="G2" s="206"/>
      <c r="H2" s="214"/>
      <c r="I2" s="215"/>
      <c r="J2" s="214"/>
      <c r="K2" s="975" t="s">
        <v>102</v>
      </c>
      <c r="L2" s="975"/>
      <c r="M2" s="975"/>
      <c r="N2" s="975"/>
    </row>
    <row r="3" spans="1:24" ht="17.25" customHeight="1" x14ac:dyDescent="0.25">
      <c r="A3" s="976" t="s">
        <v>90</v>
      </c>
      <c r="B3" s="977"/>
      <c r="C3" s="977"/>
      <c r="D3" s="446" t="s">
        <v>109</v>
      </c>
      <c r="E3" s="380"/>
      <c r="F3" s="380"/>
      <c r="G3" s="395"/>
      <c r="H3" s="396"/>
      <c r="I3" s="219"/>
      <c r="J3" s="214"/>
      <c r="K3" s="978">
        <v>43889</v>
      </c>
      <c r="L3" s="979"/>
      <c r="M3" s="979"/>
      <c r="N3" s="979"/>
    </row>
    <row r="4" spans="1:24" ht="14.25" customHeight="1" x14ac:dyDescent="0.25">
      <c r="A4" s="976" t="s">
        <v>92</v>
      </c>
      <c r="B4" s="976"/>
      <c r="C4" s="976"/>
      <c r="D4" s="381"/>
      <c r="E4" s="382"/>
      <c r="F4" s="382"/>
      <c r="G4" s="397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6" t="s">
        <v>93</v>
      </c>
      <c r="B5" s="976"/>
      <c r="C5" s="976"/>
      <c r="D5" s="383"/>
      <c r="E5" s="382"/>
      <c r="F5" s="382"/>
      <c r="G5" s="397"/>
      <c r="H5" s="214"/>
      <c r="I5" s="214"/>
      <c r="J5" s="214"/>
      <c r="K5" s="215"/>
      <c r="L5" s="214"/>
      <c r="M5" s="351"/>
      <c r="N5" s="352"/>
    </row>
    <row r="6" spans="1:24" ht="14.25" customHeight="1" x14ac:dyDescent="0.25">
      <c r="A6" s="976" t="s">
        <v>95</v>
      </c>
      <c r="B6" s="977"/>
      <c r="C6" s="977"/>
      <c r="D6" s="554"/>
      <c r="E6" s="384"/>
      <c r="F6" s="384"/>
      <c r="G6" s="395"/>
      <c r="H6" s="562"/>
      <c r="I6" s="562"/>
      <c r="J6" s="562"/>
      <c r="K6" s="562"/>
      <c r="L6" s="562"/>
      <c r="M6" s="562"/>
      <c r="N6" s="562"/>
    </row>
    <row r="7" spans="1:24" ht="14.25" customHeight="1" x14ac:dyDescent="0.25">
      <c r="A7" s="976" t="s">
        <v>94</v>
      </c>
      <c r="B7" s="976"/>
      <c r="C7" s="976"/>
      <c r="D7" s="449" t="s">
        <v>111</v>
      </c>
      <c r="E7" s="449"/>
      <c r="F7" s="449"/>
      <c r="G7" s="214"/>
      <c r="H7" s="980"/>
      <c r="I7" s="981"/>
      <c r="J7" s="981"/>
      <c r="K7" s="981"/>
      <c r="L7" s="981"/>
      <c r="M7" s="981"/>
      <c r="N7" s="981"/>
    </row>
    <row r="8" spans="1:24" ht="14.25" customHeight="1" x14ac:dyDescent="0.25">
      <c r="A8" s="561"/>
      <c r="B8" s="561"/>
      <c r="C8" s="561"/>
      <c r="D8" s="214"/>
      <c r="E8" s="214"/>
      <c r="F8" s="214"/>
      <c r="G8" s="214"/>
      <c r="H8" s="562"/>
      <c r="I8" s="563"/>
      <c r="J8" s="563"/>
      <c r="K8" s="563"/>
      <c r="L8" s="563"/>
      <c r="M8" s="563"/>
      <c r="N8" s="563"/>
    </row>
    <row r="9" spans="1:24" ht="14.25" customHeight="1" x14ac:dyDescent="0.25">
      <c r="A9" s="561"/>
      <c r="B9" s="561"/>
      <c r="C9" s="561"/>
      <c r="D9" s="214"/>
      <c r="E9" s="214"/>
      <c r="F9" s="214"/>
      <c r="G9" s="214"/>
      <c r="H9" s="562"/>
      <c r="I9" s="563"/>
      <c r="J9" s="563"/>
      <c r="K9" s="563"/>
      <c r="L9" s="563"/>
      <c r="M9" s="563"/>
      <c r="N9" s="563"/>
    </row>
    <row r="10" spans="1:24" ht="14.25" customHeight="1" thickBot="1" x14ac:dyDescent="0.25">
      <c r="G10" s="203"/>
      <c r="H10" s="373">
        <v>240</v>
      </c>
      <c r="I10" s="373">
        <v>180</v>
      </c>
      <c r="J10" s="300">
        <v>120</v>
      </c>
      <c r="K10" s="300">
        <v>81</v>
      </c>
      <c r="L10" s="300">
        <v>64</v>
      </c>
      <c r="M10" s="300">
        <v>32</v>
      </c>
      <c r="N10" s="300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562"/>
      <c r="I11" s="562"/>
      <c r="J11" s="562"/>
      <c r="K11" s="562"/>
      <c r="L11" s="562"/>
      <c r="M11" s="562"/>
      <c r="N11" s="562"/>
      <c r="R11" s="425"/>
      <c r="S11" s="425"/>
      <c r="T11" s="425"/>
      <c r="U11" s="425"/>
      <c r="V11" s="425"/>
      <c r="W11" s="425"/>
      <c r="X11" s="425"/>
    </row>
    <row r="12" spans="1:24" ht="52.5" customHeight="1" thickBot="1" x14ac:dyDescent="0.3">
      <c r="A12" s="200"/>
      <c r="B12" s="199"/>
      <c r="C12" s="982"/>
      <c r="D12" s="879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531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70" t="s">
        <v>64</v>
      </c>
      <c r="B13" s="971"/>
      <c r="C13" s="971"/>
      <c r="D13" s="972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ht="15" customHeight="1" thickBot="1" x14ac:dyDescent="0.25">
      <c r="A14" s="964" t="s">
        <v>355</v>
      </c>
      <c r="B14" s="965"/>
      <c r="C14" s="965"/>
      <c r="D14" s="966"/>
      <c r="E14" s="303"/>
      <c r="F14" s="304">
        <f t="shared" ref="F14:F22" si="0">SUM(H14*$H$10)+(I14*$I$10)+(J14*$J$10)+(K14*$K$10)+(L14*$L$10)+(M14*$M$10)+(N14*$N$10)</f>
        <v>180</v>
      </c>
      <c r="G14" s="305">
        <f t="shared" ref="G14:G22" si="1">SUM(H14:N14)</f>
        <v>1</v>
      </c>
      <c r="H14" s="560"/>
      <c r="I14" s="392">
        <v>1</v>
      </c>
      <c r="J14" s="564"/>
      <c r="K14" s="307"/>
      <c r="L14" s="564"/>
      <c r="M14" s="564"/>
      <c r="N14" s="309"/>
      <c r="P14" s="63"/>
      <c r="Q14" s="160"/>
      <c r="R14" s="162"/>
      <c r="S14" s="160"/>
      <c r="T14" s="160"/>
      <c r="U14" s="160"/>
      <c r="V14" s="161"/>
      <c r="W14" s="160"/>
    </row>
    <row r="15" spans="1:24" ht="15" customHeight="1" thickBot="1" x14ac:dyDescent="0.25">
      <c r="A15" s="964" t="s">
        <v>290</v>
      </c>
      <c r="B15" s="965"/>
      <c r="C15" s="965"/>
      <c r="D15" s="966"/>
      <c r="E15" s="303"/>
      <c r="F15" s="304">
        <f t="shared" si="0"/>
        <v>120</v>
      </c>
      <c r="G15" s="305">
        <f>SUM(H15:N15)</f>
        <v>1</v>
      </c>
      <c r="H15" s="588"/>
      <c r="I15" s="307"/>
      <c r="J15" s="831">
        <v>1</v>
      </c>
      <c r="K15" s="307"/>
      <c r="L15" s="592"/>
      <c r="M15" s="592"/>
      <c r="N15" s="309"/>
      <c r="P15" s="63"/>
      <c r="Q15" s="160"/>
      <c r="R15" s="162"/>
      <c r="S15" s="160"/>
      <c r="T15" s="160"/>
      <c r="U15" s="160"/>
      <c r="V15" s="161"/>
      <c r="W15" s="160"/>
    </row>
    <row r="16" spans="1:24" ht="15" customHeight="1" x14ac:dyDescent="0.2">
      <c r="A16" s="964" t="s">
        <v>296</v>
      </c>
      <c r="B16" s="965"/>
      <c r="C16" s="965"/>
      <c r="D16" s="966"/>
      <c r="E16" s="302"/>
      <c r="F16" s="304">
        <f t="shared" si="0"/>
        <v>120</v>
      </c>
      <c r="G16" s="305">
        <f t="shared" si="1"/>
        <v>1</v>
      </c>
      <c r="H16" s="560"/>
      <c r="I16" s="307"/>
      <c r="J16" s="392">
        <v>1</v>
      </c>
      <c r="K16" s="307"/>
      <c r="L16" s="564"/>
      <c r="M16" s="564"/>
      <c r="N16" s="309"/>
      <c r="P16" s="63"/>
      <c r="Q16" s="160"/>
      <c r="R16" s="162"/>
      <c r="S16" s="160"/>
      <c r="T16" s="160"/>
      <c r="U16" s="160"/>
      <c r="V16" s="161"/>
      <c r="W16" s="160"/>
    </row>
    <row r="17" spans="1:23" s="508" customFormat="1" ht="15" customHeight="1" x14ac:dyDescent="0.2">
      <c r="A17" s="967" t="s">
        <v>347</v>
      </c>
      <c r="B17" s="968"/>
      <c r="C17" s="968"/>
      <c r="D17" s="969"/>
      <c r="E17" s="501"/>
      <c r="F17" s="502">
        <f t="shared" si="0"/>
        <v>64</v>
      </c>
      <c r="G17" s="503">
        <f t="shared" si="1"/>
        <v>1</v>
      </c>
      <c r="H17" s="504"/>
      <c r="I17" s="505"/>
      <c r="J17" s="505"/>
      <c r="K17" s="505"/>
      <c r="L17" s="506">
        <v>1</v>
      </c>
      <c r="M17" s="506"/>
      <c r="N17" s="507"/>
      <c r="P17" s="509"/>
      <c r="Q17" s="510"/>
      <c r="R17" s="511"/>
      <c r="S17" s="510"/>
      <c r="T17" s="510"/>
      <c r="U17" s="510"/>
      <c r="V17" s="512"/>
      <c r="W17" s="510"/>
    </row>
    <row r="18" spans="1:23" s="508" customFormat="1" ht="15" customHeight="1" x14ac:dyDescent="0.2">
      <c r="A18" s="967" t="s">
        <v>348</v>
      </c>
      <c r="B18" s="968"/>
      <c r="C18" s="968"/>
      <c r="D18" s="969"/>
      <c r="E18" s="513"/>
      <c r="F18" s="502">
        <f t="shared" si="0"/>
        <v>64</v>
      </c>
      <c r="G18" s="503">
        <f t="shared" si="1"/>
        <v>1</v>
      </c>
      <c r="H18" s="504"/>
      <c r="I18" s="505"/>
      <c r="J18" s="505"/>
      <c r="K18" s="505"/>
      <c r="L18" s="506">
        <v>1</v>
      </c>
      <c r="M18" s="506"/>
      <c r="N18" s="507"/>
      <c r="P18" s="509"/>
      <c r="Q18" s="510"/>
      <c r="R18" s="511"/>
      <c r="S18" s="510"/>
      <c r="T18" s="510"/>
      <c r="U18" s="510"/>
      <c r="V18" s="512"/>
      <c r="W18" s="510"/>
    </row>
    <row r="19" spans="1:23" s="508" customFormat="1" ht="15" customHeight="1" x14ac:dyDescent="0.2">
      <c r="A19" s="967" t="s">
        <v>346</v>
      </c>
      <c r="B19" s="968"/>
      <c r="C19" s="968"/>
      <c r="D19" s="969"/>
      <c r="E19" s="513"/>
      <c r="F19" s="502">
        <f t="shared" si="0"/>
        <v>64</v>
      </c>
      <c r="G19" s="503">
        <f t="shared" si="1"/>
        <v>1</v>
      </c>
      <c r="H19" s="504"/>
      <c r="I19" s="505"/>
      <c r="J19" s="505"/>
      <c r="K19" s="505"/>
      <c r="L19" s="506">
        <v>1</v>
      </c>
      <c r="M19" s="506"/>
      <c r="N19" s="507"/>
      <c r="P19" s="509"/>
      <c r="Q19" s="510"/>
      <c r="R19" s="511"/>
      <c r="S19" s="510"/>
      <c r="T19" s="510"/>
      <c r="U19" s="510"/>
      <c r="V19" s="512"/>
      <c r="W19" s="510"/>
    </row>
    <row r="20" spans="1:23" s="150" customFormat="1" ht="15" customHeight="1" x14ac:dyDescent="0.2">
      <c r="A20" s="961" t="s">
        <v>365</v>
      </c>
      <c r="B20" s="962"/>
      <c r="C20" s="962"/>
      <c r="D20" s="963"/>
      <c r="E20" s="539"/>
      <c r="F20" s="540">
        <f t="shared" si="0"/>
        <v>120</v>
      </c>
      <c r="G20" s="390">
        <f t="shared" si="1"/>
        <v>1</v>
      </c>
      <c r="H20" s="587"/>
      <c r="I20" s="392"/>
      <c r="J20" s="392">
        <v>1</v>
      </c>
      <c r="K20" s="392"/>
      <c r="L20" s="586"/>
      <c r="M20" s="586"/>
      <c r="N20" s="394"/>
      <c r="P20" s="63"/>
      <c r="Q20" s="545"/>
      <c r="R20" s="546"/>
      <c r="S20" s="545"/>
      <c r="T20" s="545"/>
      <c r="U20" s="545"/>
      <c r="V20" s="547"/>
      <c r="W20" s="545"/>
    </row>
    <row r="21" spans="1:23" s="150" customFormat="1" ht="15" customHeight="1" x14ac:dyDescent="0.2">
      <c r="A21" s="961"/>
      <c r="B21" s="962"/>
      <c r="C21" s="962"/>
      <c r="D21" s="963"/>
      <c r="E21" s="539"/>
      <c r="F21" s="540">
        <f t="shared" si="0"/>
        <v>0</v>
      </c>
      <c r="G21" s="390">
        <f t="shared" si="1"/>
        <v>0</v>
      </c>
      <c r="H21" s="587"/>
      <c r="I21" s="392"/>
      <c r="J21" s="392"/>
      <c r="K21" s="392"/>
      <c r="L21" s="586"/>
      <c r="M21" s="586"/>
      <c r="N21" s="394"/>
      <c r="P21" s="63"/>
      <c r="Q21" s="545"/>
      <c r="R21" s="546"/>
      <c r="S21" s="545"/>
      <c r="T21" s="545"/>
      <c r="U21" s="545"/>
      <c r="V21" s="547"/>
      <c r="W21" s="545"/>
    </row>
    <row r="22" spans="1:23" s="150" customFormat="1" ht="15" customHeight="1" x14ac:dyDescent="0.2">
      <c r="A22" s="961"/>
      <c r="B22" s="962"/>
      <c r="C22" s="962"/>
      <c r="D22" s="963"/>
      <c r="E22" s="539"/>
      <c r="F22" s="540">
        <f t="shared" si="0"/>
        <v>0</v>
      </c>
      <c r="G22" s="390">
        <f t="shared" si="1"/>
        <v>0</v>
      </c>
      <c r="H22" s="587"/>
      <c r="I22" s="392"/>
      <c r="J22" s="392"/>
      <c r="K22" s="392"/>
      <c r="L22" s="586"/>
      <c r="M22" s="586"/>
      <c r="N22" s="394"/>
      <c r="P22" s="63"/>
      <c r="Q22" s="545"/>
      <c r="R22" s="546"/>
      <c r="S22" s="545"/>
      <c r="T22" s="545"/>
      <c r="U22" s="545"/>
      <c r="V22" s="547"/>
      <c r="W22" s="545"/>
    </row>
    <row r="23" spans="1:23" ht="15" customHeight="1" x14ac:dyDescent="0.2">
      <c r="A23" s="940"/>
      <c r="B23" s="941"/>
      <c r="C23" s="941"/>
      <c r="D23" s="942"/>
      <c r="E23" s="302"/>
      <c r="F23" s="304"/>
      <c r="G23" s="305"/>
      <c r="H23" s="311"/>
      <c r="I23" s="566"/>
      <c r="J23" s="307"/>
      <c r="K23" s="566"/>
      <c r="L23" s="558"/>
      <c r="M23" s="558"/>
      <c r="N23" s="314"/>
      <c r="P23" s="63"/>
      <c r="Q23" s="160"/>
      <c r="R23" s="162"/>
      <c r="S23" s="160"/>
      <c r="T23" s="160"/>
      <c r="U23" s="160"/>
      <c r="V23" s="161"/>
      <c r="W23" s="160"/>
    </row>
    <row r="24" spans="1:23" ht="15" customHeight="1" x14ac:dyDescent="0.25">
      <c r="A24" s="428" t="s">
        <v>113</v>
      </c>
      <c r="B24" s="429"/>
      <c r="C24" s="429"/>
      <c r="D24" s="429"/>
      <c r="E24" s="430"/>
      <c r="F24" s="372"/>
      <c r="G24" s="315">
        <f>SUM(G14:G23)</f>
        <v>7</v>
      </c>
      <c r="H24" s="943"/>
      <c r="I24" s="944"/>
      <c r="J24" s="944"/>
      <c r="K24" s="944"/>
      <c r="L24" s="944"/>
      <c r="M24" s="944"/>
      <c r="N24" s="945"/>
      <c r="P24" s="63"/>
      <c r="Q24" s="160"/>
      <c r="R24" s="162"/>
      <c r="S24" s="160"/>
      <c r="T24" s="160"/>
      <c r="U24" s="160"/>
      <c r="V24" s="161"/>
      <c r="W24" s="160"/>
    </row>
    <row r="25" spans="1:23" ht="15" customHeight="1" x14ac:dyDescent="0.25">
      <c r="A25" s="946" t="s">
        <v>8</v>
      </c>
      <c r="B25" s="947"/>
      <c r="C25" s="947"/>
      <c r="D25" s="948"/>
      <c r="E25" s="120">
        <f>SUM(F25*$E$12)</f>
        <v>1061.3999999999999</v>
      </c>
      <c r="F25" s="136">
        <f>SUM(H25*$H$10)+(I25*$I$10)+(J25*$J$10)+(K25*$K$10)+(L25*$L$10)+(M25*$M$10)+(N25*$N$10)</f>
        <v>732</v>
      </c>
      <c r="G25" s="135">
        <f>SUM(H25:N25)</f>
        <v>7</v>
      </c>
      <c r="H25" s="157">
        <f t="shared" ref="H25:N25" si="2">SUM(H14:H24)</f>
        <v>0</v>
      </c>
      <c r="I25" s="157">
        <f t="shared" si="2"/>
        <v>1</v>
      </c>
      <c r="J25" s="157">
        <f t="shared" si="2"/>
        <v>3</v>
      </c>
      <c r="K25" s="157">
        <f t="shared" si="2"/>
        <v>0</v>
      </c>
      <c r="L25" s="157">
        <f t="shared" si="2"/>
        <v>3</v>
      </c>
      <c r="M25" s="157">
        <f t="shared" si="2"/>
        <v>0</v>
      </c>
      <c r="N25" s="157">
        <f t="shared" si="2"/>
        <v>0</v>
      </c>
      <c r="Q25" s="140"/>
    </row>
    <row r="26" spans="1:23" ht="15" customHeight="1" x14ac:dyDescent="0.25">
      <c r="A26" s="949"/>
      <c r="B26" s="950"/>
      <c r="C26" s="950"/>
      <c r="D26" s="950"/>
      <c r="E26" s="155"/>
      <c r="F26" s="154"/>
      <c r="G26" s="154"/>
      <c r="H26" s="154"/>
      <c r="I26" s="154"/>
      <c r="J26" s="154"/>
      <c r="K26" s="154"/>
      <c r="L26" s="424"/>
      <c r="M26" s="424"/>
      <c r="N26" s="152"/>
      <c r="P26" s="63"/>
      <c r="Q26" s="151"/>
      <c r="R26" s="150"/>
      <c r="S26" s="150"/>
      <c r="T26" s="150"/>
    </row>
    <row r="27" spans="1:23" ht="15" customHeight="1" x14ac:dyDescent="0.25">
      <c r="A27" s="951" t="s">
        <v>104</v>
      </c>
      <c r="B27" s="952"/>
      <c r="C27" s="952"/>
      <c r="D27" s="953"/>
      <c r="E27" s="388">
        <f>SUM(F27*$E$12)</f>
        <v>638</v>
      </c>
      <c r="F27" s="389">
        <f>SUM(H27*$H$10)+(I27*$I$10)+(J27*$J$10)+(K27*$K$10)+(L27*$L$10)+(M27*$M$10)+(N27*$N$10)</f>
        <v>440</v>
      </c>
      <c r="G27" s="390">
        <f>SUM(H27:N27)</f>
        <v>6</v>
      </c>
      <c r="H27" s="587"/>
      <c r="I27" s="392"/>
      <c r="J27" s="824">
        <v>1</v>
      </c>
      <c r="K27" s="392"/>
      <c r="L27" s="854">
        <v>5</v>
      </c>
      <c r="M27" s="821"/>
      <c r="N27" s="394"/>
      <c r="P27" s="149"/>
    </row>
    <row r="28" spans="1:23" ht="15" customHeight="1" x14ac:dyDescent="0.25">
      <c r="A28" s="951"/>
      <c r="B28" s="952"/>
      <c r="C28" s="952"/>
      <c r="D28" s="953"/>
      <c r="E28" s="388"/>
      <c r="F28" s="389"/>
      <c r="G28" s="390"/>
      <c r="H28" s="587"/>
      <c r="I28" s="392"/>
      <c r="J28" s="392"/>
      <c r="K28" s="392"/>
      <c r="L28" s="586"/>
      <c r="M28" s="586"/>
      <c r="N28" s="394"/>
      <c r="P28" s="63"/>
      <c r="Q28" s="140"/>
    </row>
    <row r="29" spans="1:23" ht="15" customHeight="1" x14ac:dyDescent="0.25">
      <c r="A29" s="946" t="s">
        <v>59</v>
      </c>
      <c r="B29" s="947"/>
      <c r="C29" s="947"/>
      <c r="D29" s="948"/>
      <c r="E29" s="120">
        <f>SUM(F29*$E$12)</f>
        <v>638</v>
      </c>
      <c r="F29" s="136">
        <f>SUM(H29*$H$10)+(I29*$I$10)+(J29*$J$10)+(K29*$K$10)+(L29*$L$10)+(M29*$M$10)+(N29*$N$10)</f>
        <v>440</v>
      </c>
      <c r="G29" s="135">
        <f t="shared" ref="G29:N29" si="3">SUM(G27:G28)</f>
        <v>6</v>
      </c>
      <c r="H29" s="135">
        <f t="shared" si="3"/>
        <v>0</v>
      </c>
      <c r="I29" s="135">
        <f t="shared" si="3"/>
        <v>0</v>
      </c>
      <c r="J29" s="135">
        <f t="shared" si="3"/>
        <v>1</v>
      </c>
      <c r="K29" s="135">
        <f t="shared" si="3"/>
        <v>0</v>
      </c>
      <c r="L29" s="135">
        <f t="shared" si="3"/>
        <v>5</v>
      </c>
      <c r="M29" s="135">
        <f t="shared" si="3"/>
        <v>0</v>
      </c>
      <c r="N29" s="135">
        <f t="shared" si="3"/>
        <v>0</v>
      </c>
    </row>
    <row r="30" spans="1:23" ht="15" customHeight="1" x14ac:dyDescent="0.25">
      <c r="A30" s="954"/>
      <c r="B30" s="955"/>
      <c r="C30" s="955"/>
      <c r="D30" s="955"/>
      <c r="E30" s="130"/>
      <c r="F30" s="129"/>
      <c r="G30" s="127"/>
      <c r="H30" s="128"/>
      <c r="I30" s="127"/>
      <c r="J30" s="127"/>
      <c r="K30" s="127"/>
      <c r="L30" s="126"/>
      <c r="M30" s="126"/>
      <c r="N30" s="125"/>
    </row>
    <row r="31" spans="1:23" ht="15" customHeight="1" thickBot="1" x14ac:dyDescent="0.3">
      <c r="A31" s="956" t="s">
        <v>24</v>
      </c>
      <c r="B31" s="957"/>
      <c r="C31" s="957"/>
      <c r="D31" s="958"/>
      <c r="E31" s="120">
        <f t="shared" ref="E31:N31" si="4">SUM(E25+E29)</f>
        <v>1699.3999999999999</v>
      </c>
      <c r="F31" s="120">
        <f t="shared" si="4"/>
        <v>1172</v>
      </c>
      <c r="G31" s="120">
        <f t="shared" si="4"/>
        <v>13</v>
      </c>
      <c r="H31" s="120">
        <f t="shared" si="4"/>
        <v>0</v>
      </c>
      <c r="I31" s="120">
        <f t="shared" si="4"/>
        <v>1</v>
      </c>
      <c r="J31" s="120">
        <f t="shared" si="4"/>
        <v>4</v>
      </c>
      <c r="K31" s="120">
        <f t="shared" si="4"/>
        <v>0</v>
      </c>
      <c r="L31" s="120">
        <f t="shared" si="4"/>
        <v>8</v>
      </c>
      <c r="M31" s="120">
        <f t="shared" si="4"/>
        <v>0</v>
      </c>
      <c r="N31" s="120">
        <f t="shared" si="4"/>
        <v>0</v>
      </c>
    </row>
    <row r="32" spans="1:23" ht="13.5" hidden="1" thickBot="1" x14ac:dyDescent="0.25">
      <c r="A32" s="357"/>
      <c r="B32" s="358"/>
      <c r="C32" s="118" t="s">
        <v>9</v>
      </c>
      <c r="D32" s="117"/>
      <c r="E32" s="117"/>
      <c r="F32" s="117"/>
      <c r="G32" s="116" t="e">
        <f>#REF!+#REF!</f>
        <v>#REF!</v>
      </c>
      <c r="H32" s="115"/>
      <c r="I32" s="115"/>
      <c r="J32" s="115"/>
      <c r="K32" s="115"/>
      <c r="L32" s="115"/>
      <c r="M32" s="115"/>
      <c r="N32" s="114"/>
    </row>
    <row r="33" spans="1:29" ht="13.5" hidden="1" thickBot="1" x14ac:dyDescent="0.25">
      <c r="A33" s="113"/>
      <c r="B33" s="112"/>
      <c r="C33" s="111" t="s">
        <v>10</v>
      </c>
      <c r="D33" s="110"/>
      <c r="E33" s="110"/>
      <c r="F33" s="110"/>
      <c r="G33" s="109"/>
      <c r="H33" s="108" t="e">
        <f>(#REF!+#REF!)*100</f>
        <v>#REF!</v>
      </c>
      <c r="I33" s="108" t="e">
        <f>(#REF!+#REF!)*100</f>
        <v>#REF!</v>
      </c>
      <c r="J33" s="108" t="e">
        <f>(#REF!+#REF!)*100</f>
        <v>#REF!</v>
      </c>
      <c r="K33" s="108" t="e">
        <f>(#REF!+#REF!)*168</f>
        <v>#REF!</v>
      </c>
      <c r="L33" s="108" t="e">
        <f>(#REF!+#REF!)*48</f>
        <v>#REF!</v>
      </c>
      <c r="M33" s="107" t="e">
        <f>(#REF!+#REF!)*36</f>
        <v>#REF!</v>
      </c>
      <c r="N33" s="106" t="e">
        <f>(#REF!+#REF!)*36</f>
        <v>#REF!</v>
      </c>
    </row>
    <row r="34" spans="1:29" ht="58.5" customHeight="1" thickTop="1" x14ac:dyDescent="0.25">
      <c r="A34" s="105" t="s">
        <v>11</v>
      </c>
      <c r="B34" s="104" t="s">
        <v>12</v>
      </c>
      <c r="C34" s="103" t="s">
        <v>13</v>
      </c>
      <c r="D34" s="101"/>
      <c r="E34" s="101"/>
      <c r="F34" s="101"/>
      <c r="G34" s="101"/>
      <c r="H34" s="102" t="s">
        <v>3</v>
      </c>
      <c r="I34" s="101"/>
      <c r="J34" s="100"/>
      <c r="K34" s="100"/>
      <c r="L34" s="100"/>
      <c r="M34" s="99" t="s">
        <v>15</v>
      </c>
      <c r="N34" s="98" t="s">
        <v>16</v>
      </c>
      <c r="P34" s="59"/>
      <c r="Q34" s="59"/>
      <c r="R34" s="83"/>
      <c r="W34" s="83"/>
      <c r="X34" s="83"/>
      <c r="Y34" s="83"/>
      <c r="Z34" s="83"/>
      <c r="AA34" s="83"/>
      <c r="AB34" s="83"/>
      <c r="AC34" s="59"/>
    </row>
    <row r="35" spans="1:29" ht="15" customHeight="1" x14ac:dyDescent="0.2">
      <c r="A35" s="559"/>
      <c r="B35" s="564" t="s">
        <v>86</v>
      </c>
      <c r="C35" s="959" t="s">
        <v>145</v>
      </c>
      <c r="D35" s="942"/>
      <c r="E35" s="320">
        <f t="shared" ref="E35:E40" si="5">SUM(F35*$E$12)</f>
        <v>348</v>
      </c>
      <c r="F35" s="320">
        <f t="shared" ref="F35:F40" si="6">SUM(N35*M35)</f>
        <v>240</v>
      </c>
      <c r="G35" s="348"/>
      <c r="H35" s="321"/>
      <c r="I35" s="321"/>
      <c r="J35" s="320"/>
      <c r="K35" s="322"/>
      <c r="L35" s="319"/>
      <c r="M35" s="822">
        <v>3</v>
      </c>
      <c r="N35" s="323">
        <v>80</v>
      </c>
      <c r="P35" s="59"/>
      <c r="W35" s="97"/>
      <c r="X35" s="96"/>
      <c r="Y35" s="96"/>
      <c r="Z35" s="96"/>
      <c r="AA35" s="96"/>
      <c r="AB35" s="96"/>
      <c r="AC35" s="59"/>
    </row>
    <row r="36" spans="1:29" ht="15" customHeight="1" x14ac:dyDescent="0.2">
      <c r="A36" s="559"/>
      <c r="B36" s="564" t="s">
        <v>86</v>
      </c>
      <c r="C36" s="960" t="s">
        <v>367</v>
      </c>
      <c r="D36" s="953"/>
      <c r="E36" s="320">
        <f t="shared" si="5"/>
        <v>21.75</v>
      </c>
      <c r="F36" s="320">
        <f t="shared" si="6"/>
        <v>15</v>
      </c>
      <c r="G36" s="348"/>
      <c r="H36" s="324"/>
      <c r="I36" s="322"/>
      <c r="J36" s="325"/>
      <c r="K36" s="322"/>
      <c r="L36" s="319"/>
      <c r="M36" s="320">
        <v>1</v>
      </c>
      <c r="N36" s="328">
        <v>15</v>
      </c>
      <c r="P36" s="59"/>
      <c r="W36" s="97"/>
      <c r="X36" s="96"/>
      <c r="Y36" s="96"/>
      <c r="Z36" s="96"/>
      <c r="AA36" s="96"/>
      <c r="AB36" s="96"/>
      <c r="AC36" s="59"/>
    </row>
    <row r="37" spans="1:29" ht="15" customHeight="1" x14ac:dyDescent="0.2">
      <c r="A37" s="559"/>
      <c r="B37" s="564" t="s">
        <v>86</v>
      </c>
      <c r="C37" s="960" t="s">
        <v>368</v>
      </c>
      <c r="D37" s="953"/>
      <c r="E37" s="320">
        <f t="shared" si="5"/>
        <v>36.25</v>
      </c>
      <c r="F37" s="320">
        <f t="shared" si="6"/>
        <v>25</v>
      </c>
      <c r="G37" s="348"/>
      <c r="H37" s="324"/>
      <c r="I37" s="322"/>
      <c r="J37" s="325"/>
      <c r="K37" s="322"/>
      <c r="L37" s="319"/>
      <c r="M37" s="320">
        <v>1</v>
      </c>
      <c r="N37" s="328">
        <v>25</v>
      </c>
      <c r="P37" s="59"/>
      <c r="W37" s="97"/>
      <c r="X37" s="96"/>
      <c r="Y37" s="96"/>
      <c r="Z37" s="96"/>
      <c r="AA37" s="96"/>
      <c r="AB37" s="96"/>
      <c r="AC37" s="59"/>
    </row>
    <row r="38" spans="1:29" ht="15" customHeight="1" x14ac:dyDescent="0.2">
      <c r="A38" s="559" t="s">
        <v>360</v>
      </c>
      <c r="B38" s="564"/>
      <c r="C38" s="959" t="s">
        <v>369</v>
      </c>
      <c r="D38" s="942"/>
      <c r="E38" s="320">
        <f t="shared" si="5"/>
        <v>261</v>
      </c>
      <c r="F38" s="320">
        <f t="shared" si="6"/>
        <v>180</v>
      </c>
      <c r="G38" s="348"/>
      <c r="H38" s="321"/>
      <c r="I38" s="321"/>
      <c r="J38" s="320"/>
      <c r="K38" s="322"/>
      <c r="L38" s="319"/>
      <c r="M38" s="320">
        <v>1</v>
      </c>
      <c r="N38" s="323">
        <v>180</v>
      </c>
      <c r="P38" s="59"/>
      <c r="W38" s="97"/>
      <c r="X38" s="96"/>
      <c r="Y38" s="96"/>
      <c r="Z38" s="96"/>
      <c r="AA38" s="96"/>
      <c r="AB38" s="96"/>
      <c r="AC38" s="59"/>
    </row>
    <row r="39" spans="1:29" ht="15" customHeight="1" x14ac:dyDescent="0.2">
      <c r="A39" s="317"/>
      <c r="B39" s="307"/>
      <c r="C39" s="565"/>
      <c r="D39" s="319"/>
      <c r="E39" s="320">
        <f t="shared" si="5"/>
        <v>0</v>
      </c>
      <c r="F39" s="320">
        <f t="shared" si="6"/>
        <v>0</v>
      </c>
      <c r="G39" s="348"/>
      <c r="H39" s="321"/>
      <c r="I39" s="321"/>
      <c r="J39" s="320"/>
      <c r="K39" s="322"/>
      <c r="L39" s="319"/>
      <c r="M39" s="320"/>
      <c r="N39" s="323"/>
      <c r="P39" s="59"/>
      <c r="W39" s="83"/>
      <c r="X39" s="83"/>
      <c r="Y39" s="83"/>
      <c r="Z39" s="83"/>
      <c r="AA39" s="83"/>
      <c r="AB39" s="60"/>
      <c r="AC39" s="59"/>
    </row>
    <row r="40" spans="1:29" ht="15" customHeight="1" x14ac:dyDescent="0.2">
      <c r="A40" s="317"/>
      <c r="B40" s="307"/>
      <c r="C40" s="565"/>
      <c r="D40" s="319"/>
      <c r="E40" s="320">
        <f t="shared" si="5"/>
        <v>0</v>
      </c>
      <c r="F40" s="320">
        <f t="shared" si="6"/>
        <v>0</v>
      </c>
      <c r="G40" s="348"/>
      <c r="H40" s="324"/>
      <c r="I40" s="322"/>
      <c r="J40" s="325"/>
      <c r="K40" s="322"/>
      <c r="L40" s="319"/>
      <c r="M40" s="320"/>
      <c r="N40" s="328"/>
      <c r="P40" s="59"/>
      <c r="W40" s="83"/>
      <c r="X40" s="83"/>
      <c r="Y40" s="83"/>
      <c r="Z40" s="83"/>
      <c r="AA40" s="83"/>
      <c r="AB40" s="60"/>
      <c r="AC40" s="59"/>
    </row>
    <row r="41" spans="1:29" ht="15" customHeight="1" x14ac:dyDescent="0.2">
      <c r="A41" s="559"/>
      <c r="B41" s="564"/>
      <c r="C41" s="348"/>
      <c r="D41" s="349"/>
      <c r="E41" s="320"/>
      <c r="F41" s="320"/>
      <c r="G41" s="320"/>
      <c r="H41" s="324"/>
      <c r="I41" s="322"/>
      <c r="J41" s="325"/>
      <c r="K41" s="322"/>
      <c r="L41" s="320"/>
      <c r="M41" s="320"/>
      <c r="N41" s="323"/>
      <c r="P41" s="59"/>
      <c r="W41" s="74"/>
      <c r="X41" s="74"/>
      <c r="Y41" s="74"/>
      <c r="Z41" s="63"/>
      <c r="AA41" s="74"/>
      <c r="AB41" s="74"/>
      <c r="AC41" s="59"/>
    </row>
    <row r="42" spans="1:29" ht="15" customHeight="1" x14ac:dyDescent="0.25">
      <c r="A42" s="559"/>
      <c r="B42" s="564"/>
      <c r="C42" s="938" t="s">
        <v>305</v>
      </c>
      <c r="D42" s="939"/>
      <c r="E42" s="320">
        <f>SUM(E35:E40)</f>
        <v>667</v>
      </c>
      <c r="F42" s="320">
        <f>SUM(F35:F40)</f>
        <v>460</v>
      </c>
      <c r="G42" s="320"/>
      <c r="H42" s="320"/>
      <c r="I42" s="320"/>
      <c r="J42" s="320"/>
      <c r="K42" s="320"/>
      <c r="L42" s="320"/>
      <c r="M42" s="320"/>
      <c r="N42" s="331"/>
      <c r="P42" s="59"/>
      <c r="Q42" s="63"/>
      <c r="R42" s="63"/>
      <c r="W42" s="60"/>
      <c r="X42" s="60"/>
      <c r="Y42" s="60"/>
      <c r="Z42" s="60"/>
      <c r="AA42" s="60"/>
      <c r="AB42" s="60"/>
      <c r="AC42" s="59"/>
    </row>
    <row r="43" spans="1:29" ht="15" customHeight="1" thickBot="1" x14ac:dyDescent="0.3">
      <c r="A43" s="333"/>
      <c r="B43" s="332"/>
      <c r="C43" s="916"/>
      <c r="D43" s="917"/>
      <c r="E43" s="917"/>
      <c r="F43" s="917"/>
      <c r="G43" s="918"/>
      <c r="H43" s="334"/>
      <c r="I43" s="334"/>
      <c r="J43" s="334"/>
      <c r="K43" s="334"/>
      <c r="L43" s="334"/>
      <c r="M43" s="334"/>
      <c r="N43" s="335"/>
      <c r="P43" s="59"/>
      <c r="Q43" s="63"/>
      <c r="R43" s="63"/>
      <c r="W43" s="60"/>
      <c r="X43" s="60"/>
      <c r="Y43" s="60"/>
      <c r="Z43" s="60"/>
      <c r="AA43" s="60"/>
      <c r="AB43" s="60"/>
      <c r="AC43" s="59"/>
    </row>
    <row r="44" spans="1:29" ht="15" customHeight="1" x14ac:dyDescent="0.25">
      <c r="A44" s="333"/>
      <c r="B44" s="332"/>
      <c r="C44" s="919" t="s">
        <v>18</v>
      </c>
      <c r="D44" s="920"/>
      <c r="E44" s="581">
        <f>SUM(E25+E42)</f>
        <v>1728.3999999999999</v>
      </c>
      <c r="F44" s="581">
        <f>SUM(F25+F42)</f>
        <v>1192</v>
      </c>
      <c r="G44" s="581">
        <f>SUM(G25+G42)</f>
        <v>7</v>
      </c>
      <c r="H44" s="334"/>
      <c r="I44" s="334"/>
      <c r="J44" s="334"/>
      <c r="K44" s="334"/>
      <c r="L44" s="334"/>
      <c r="M44" s="334"/>
      <c r="N44" s="335"/>
      <c r="P44" s="59"/>
      <c r="Q44" s="63"/>
      <c r="R44" s="63"/>
      <c r="W44" s="60"/>
      <c r="X44" s="60"/>
      <c r="Y44" s="60"/>
      <c r="Z44" s="60"/>
      <c r="AA44" s="60"/>
      <c r="AB44" s="60"/>
      <c r="AC44" s="59"/>
    </row>
    <row r="45" spans="1:29" ht="15" customHeight="1" thickBot="1" x14ac:dyDescent="0.3">
      <c r="A45" s="333"/>
      <c r="B45" s="332"/>
      <c r="C45" s="921" t="s">
        <v>112</v>
      </c>
      <c r="D45" s="922"/>
      <c r="E45" s="583">
        <f>SUM(E25+E27+E42)</f>
        <v>2366.3999999999996</v>
      </c>
      <c r="F45" s="583">
        <f>SUM(F25+F27+F42)</f>
        <v>1632</v>
      </c>
      <c r="G45" s="583">
        <f>SUM(G25+G27+G42)</f>
        <v>13</v>
      </c>
      <c r="H45" s="334"/>
      <c r="I45" s="334"/>
      <c r="J45" s="334"/>
      <c r="K45" s="334"/>
      <c r="L45" s="334"/>
      <c r="M45" s="334"/>
      <c r="N45" s="335"/>
      <c r="P45" s="59"/>
      <c r="Q45" s="63"/>
      <c r="R45" s="63"/>
      <c r="S45" s="63"/>
      <c r="T45" s="62"/>
      <c r="U45" s="61"/>
      <c r="V45" s="60"/>
      <c r="W45" s="60"/>
      <c r="X45" s="60"/>
      <c r="Y45" s="60"/>
      <c r="Z45" s="60"/>
      <c r="AA45" s="60"/>
      <c r="AB45" s="60"/>
      <c r="AC45" s="59"/>
    </row>
    <row r="46" spans="1:29" ht="15" customHeight="1" x14ac:dyDescent="0.25">
      <c r="A46" s="333"/>
      <c r="B46" s="332"/>
      <c r="C46" s="923"/>
      <c r="D46" s="924"/>
      <c r="E46" s="924"/>
      <c r="F46" s="924"/>
      <c r="G46" s="925"/>
      <c r="H46" s="334"/>
      <c r="I46" s="334"/>
      <c r="J46" s="334"/>
      <c r="K46" s="334"/>
      <c r="L46" s="334"/>
      <c r="M46" s="334"/>
      <c r="N46" s="335"/>
      <c r="P46" s="59"/>
      <c r="Q46" s="63"/>
      <c r="R46" s="63"/>
      <c r="S46" s="63"/>
      <c r="T46" s="62"/>
      <c r="U46" s="61"/>
      <c r="V46" s="60"/>
      <c r="W46" s="60"/>
      <c r="X46" s="60"/>
      <c r="Y46" s="60"/>
      <c r="Z46" s="60"/>
      <c r="AA46" s="60"/>
      <c r="AB46" s="60"/>
      <c r="AC46" s="59"/>
    </row>
    <row r="47" spans="1:29" ht="15" customHeight="1" x14ac:dyDescent="0.2">
      <c r="A47" s="926" t="s">
        <v>20</v>
      </c>
      <c r="B47" s="927"/>
      <c r="C47" s="927"/>
      <c r="D47" s="927"/>
      <c r="E47" s="927"/>
      <c r="F47" s="927"/>
      <c r="G47" s="927"/>
      <c r="H47" s="927"/>
      <c r="I47" s="927"/>
      <c r="J47" s="927"/>
      <c r="K47" s="927"/>
      <c r="L47" s="927"/>
      <c r="M47" s="927"/>
      <c r="N47" s="928"/>
    </row>
    <row r="48" spans="1:29" ht="15" customHeight="1" x14ac:dyDescent="0.2">
      <c r="A48" s="929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30"/>
      <c r="N48" s="931"/>
    </row>
    <row r="49" spans="1:14" ht="15" customHeight="1" x14ac:dyDescent="0.2">
      <c r="A49" s="932" t="s">
        <v>143</v>
      </c>
      <c r="B49" s="933"/>
      <c r="C49" s="933"/>
      <c r="D49" s="933"/>
      <c r="E49" s="933"/>
      <c r="F49" s="933"/>
      <c r="G49" s="933"/>
      <c r="H49" s="933"/>
      <c r="I49" s="933"/>
      <c r="J49" s="933"/>
      <c r="K49" s="933"/>
      <c r="L49" s="933"/>
      <c r="M49" s="933"/>
      <c r="N49" s="934"/>
    </row>
    <row r="50" spans="1:14" ht="15" customHeight="1" x14ac:dyDescent="0.2">
      <c r="A50" s="932" t="s">
        <v>144</v>
      </c>
      <c r="B50" s="933"/>
      <c r="C50" s="933"/>
      <c r="D50" s="933"/>
      <c r="E50" s="933"/>
      <c r="F50" s="933"/>
      <c r="G50" s="933"/>
      <c r="H50" s="933"/>
      <c r="I50" s="933"/>
      <c r="J50" s="933"/>
      <c r="K50" s="933"/>
      <c r="L50" s="933"/>
      <c r="M50" s="933"/>
      <c r="N50" s="934"/>
    </row>
    <row r="51" spans="1:14" ht="15" customHeight="1" x14ac:dyDescent="0.2">
      <c r="A51" s="932" t="s">
        <v>370</v>
      </c>
      <c r="B51" s="933"/>
      <c r="C51" s="933"/>
      <c r="D51" s="933"/>
      <c r="E51" s="933"/>
      <c r="F51" s="933"/>
      <c r="G51" s="933"/>
      <c r="H51" s="933"/>
      <c r="I51" s="933"/>
      <c r="J51" s="933"/>
      <c r="K51" s="933"/>
      <c r="L51" s="933"/>
      <c r="M51" s="933"/>
      <c r="N51" s="934"/>
    </row>
    <row r="52" spans="1:14" ht="15" customHeight="1" x14ac:dyDescent="0.2">
      <c r="A52" s="932"/>
      <c r="B52" s="933"/>
      <c r="C52" s="933"/>
      <c r="D52" s="933"/>
      <c r="E52" s="933"/>
      <c r="F52" s="933"/>
      <c r="G52" s="933"/>
      <c r="H52" s="933"/>
      <c r="I52" s="933"/>
      <c r="J52" s="933"/>
      <c r="K52" s="933"/>
      <c r="L52" s="933"/>
      <c r="M52" s="933"/>
      <c r="N52" s="934"/>
    </row>
    <row r="53" spans="1:14" ht="15" customHeight="1" x14ac:dyDescent="0.2">
      <c r="A53" s="932"/>
      <c r="B53" s="933"/>
      <c r="C53" s="933"/>
      <c r="D53" s="933"/>
      <c r="E53" s="933"/>
      <c r="F53" s="933"/>
      <c r="G53" s="933"/>
      <c r="H53" s="933"/>
      <c r="I53" s="933"/>
      <c r="J53" s="933"/>
      <c r="K53" s="933"/>
      <c r="L53" s="933"/>
      <c r="M53" s="933"/>
      <c r="N53" s="934"/>
    </row>
    <row r="54" spans="1:14" ht="15" customHeight="1" x14ac:dyDescent="0.2">
      <c r="A54" s="935"/>
      <c r="B54" s="936"/>
      <c r="C54" s="936"/>
      <c r="D54" s="936"/>
      <c r="E54" s="936"/>
      <c r="F54" s="936"/>
      <c r="G54" s="936"/>
      <c r="H54" s="936"/>
      <c r="I54" s="936"/>
      <c r="J54" s="936"/>
      <c r="K54" s="936"/>
      <c r="L54" s="936"/>
      <c r="M54" s="936"/>
      <c r="N54" s="937"/>
    </row>
    <row r="55" spans="1:14" ht="15" customHeight="1" thickBot="1" x14ac:dyDescent="0.25">
      <c r="A55" s="913"/>
      <c r="B55" s="914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5"/>
    </row>
  </sheetData>
  <mergeCells count="47">
    <mergeCell ref="A13:D13"/>
    <mergeCell ref="K1:N1"/>
    <mergeCell ref="A2:C2"/>
    <mergeCell ref="K2:N2"/>
    <mergeCell ref="A3:C3"/>
    <mergeCell ref="K3:N3"/>
    <mergeCell ref="A4:C4"/>
    <mergeCell ref="A5:C5"/>
    <mergeCell ref="A6:C6"/>
    <mergeCell ref="A7:C7"/>
    <mergeCell ref="H7:N7"/>
    <mergeCell ref="C12:D12"/>
    <mergeCell ref="A21:D21"/>
    <mergeCell ref="A22:D22"/>
    <mergeCell ref="A14:D14"/>
    <mergeCell ref="A16:D16"/>
    <mergeCell ref="A17:D17"/>
    <mergeCell ref="A18:D18"/>
    <mergeCell ref="A19:D19"/>
    <mergeCell ref="A20:D20"/>
    <mergeCell ref="A15:D15"/>
    <mergeCell ref="C42:D42"/>
    <mergeCell ref="A23:D23"/>
    <mergeCell ref="H24:N24"/>
    <mergeCell ref="A25:D25"/>
    <mergeCell ref="A26:D26"/>
    <mergeCell ref="A27:D27"/>
    <mergeCell ref="A28:D28"/>
    <mergeCell ref="A29:D29"/>
    <mergeCell ref="A30:D30"/>
    <mergeCell ref="A31:D31"/>
    <mergeCell ref="C35:D35"/>
    <mergeCell ref="C36:D36"/>
    <mergeCell ref="C37:D37"/>
    <mergeCell ref="C38:D38"/>
    <mergeCell ref="A55:N55"/>
    <mergeCell ref="C43:G43"/>
    <mergeCell ref="C44:D44"/>
    <mergeCell ref="C45:D45"/>
    <mergeCell ref="C46:G46"/>
    <mergeCell ref="A47:N48"/>
    <mergeCell ref="A49:N49"/>
    <mergeCell ref="A50:N50"/>
    <mergeCell ref="A51:N51"/>
    <mergeCell ref="A52:N52"/>
    <mergeCell ref="A53:N53"/>
    <mergeCell ref="A54:N54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66E57-AA55-4C78-AEC5-2B11C54B908C}">
  <sheetPr>
    <tabColor theme="6" tint="-0.249977111117893"/>
  </sheetPr>
  <dimension ref="A1:AC60"/>
  <sheetViews>
    <sheetView showGridLines="0" view="pageLayout" topLeftCell="E10" zoomScale="80" zoomScaleNormal="90" zoomScalePageLayoutView="80" workbookViewId="0">
      <selection activeCell="J12" sqref="J12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445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445"/>
      <c r="G1" s="445"/>
      <c r="I1" s="221"/>
      <c r="J1" s="220"/>
      <c r="K1" s="973"/>
      <c r="L1" s="973"/>
      <c r="M1" s="973"/>
      <c r="N1" s="973"/>
    </row>
    <row r="2" spans="1:24" ht="14.25" customHeight="1" x14ac:dyDescent="0.25">
      <c r="A2" s="974" t="s">
        <v>91</v>
      </c>
      <c r="B2" s="974"/>
      <c r="C2" s="974"/>
      <c r="D2" s="362" t="s">
        <v>116</v>
      </c>
      <c r="E2" s="363"/>
      <c r="F2" s="363"/>
      <c r="G2" s="206"/>
      <c r="H2" s="214"/>
      <c r="I2" s="215"/>
      <c r="J2" s="214"/>
      <c r="K2" s="975" t="s">
        <v>102</v>
      </c>
      <c r="L2" s="975"/>
      <c r="M2" s="975"/>
      <c r="N2" s="975"/>
    </row>
    <row r="3" spans="1:24" ht="17.25" customHeight="1" x14ac:dyDescent="0.25">
      <c r="A3" s="976" t="s">
        <v>90</v>
      </c>
      <c r="B3" s="977"/>
      <c r="C3" s="977"/>
      <c r="D3" s="446" t="s">
        <v>109</v>
      </c>
      <c r="E3" s="380"/>
      <c r="F3" s="380"/>
      <c r="G3" s="395"/>
      <c r="H3" s="396"/>
      <c r="I3" s="219"/>
      <c r="J3" s="214"/>
      <c r="K3" s="978">
        <v>43889</v>
      </c>
      <c r="L3" s="979"/>
      <c r="M3" s="979"/>
      <c r="N3" s="979"/>
    </row>
    <row r="4" spans="1:24" ht="14.25" customHeight="1" x14ac:dyDescent="0.25">
      <c r="A4" s="976" t="s">
        <v>92</v>
      </c>
      <c r="B4" s="976"/>
      <c r="C4" s="976"/>
      <c r="D4" s="381"/>
      <c r="E4" s="382"/>
      <c r="F4" s="382"/>
      <c r="G4" s="397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6" t="s">
        <v>93</v>
      </c>
      <c r="B5" s="976"/>
      <c r="C5" s="976"/>
      <c r="D5" s="383"/>
      <c r="E5" s="382"/>
      <c r="F5" s="382"/>
      <c r="G5" s="397"/>
      <c r="H5" s="214"/>
      <c r="I5" s="214"/>
      <c r="J5" s="214"/>
      <c r="K5" s="215"/>
      <c r="L5" s="214"/>
      <c r="M5" s="351"/>
      <c r="N5" s="352"/>
    </row>
    <row r="6" spans="1:24" ht="14.25" customHeight="1" x14ac:dyDescent="0.25">
      <c r="A6" s="976" t="s">
        <v>95</v>
      </c>
      <c r="B6" s="977"/>
      <c r="C6" s="977"/>
      <c r="D6" s="444"/>
      <c r="E6" s="384"/>
      <c r="F6" s="384"/>
      <c r="G6" s="395"/>
      <c r="H6" s="441"/>
      <c r="I6" s="441"/>
      <c r="J6" s="441"/>
      <c r="K6" s="441"/>
      <c r="L6" s="441"/>
      <c r="M6" s="441"/>
      <c r="N6" s="441"/>
    </row>
    <row r="7" spans="1:24" ht="14.25" customHeight="1" x14ac:dyDescent="0.25">
      <c r="A7" s="976" t="s">
        <v>94</v>
      </c>
      <c r="B7" s="976"/>
      <c r="C7" s="976"/>
      <c r="D7" s="449" t="s">
        <v>111</v>
      </c>
      <c r="E7" s="449"/>
      <c r="F7" s="449"/>
      <c r="G7" s="214"/>
      <c r="H7" s="980"/>
      <c r="I7" s="981"/>
      <c r="J7" s="981"/>
      <c r="K7" s="981"/>
      <c r="L7" s="981"/>
      <c r="M7" s="981"/>
      <c r="N7" s="981"/>
    </row>
    <row r="8" spans="1:24" ht="14.25" customHeight="1" x14ac:dyDescent="0.25">
      <c r="A8" s="443"/>
      <c r="B8" s="443"/>
      <c r="C8" s="443"/>
      <c r="D8" s="214"/>
      <c r="E8" s="214"/>
      <c r="F8" s="214"/>
      <c r="G8" s="214"/>
      <c r="H8" s="441"/>
      <c r="I8" s="442"/>
      <c r="J8" s="442"/>
      <c r="K8" s="442"/>
      <c r="L8" s="442"/>
      <c r="M8" s="442"/>
      <c r="N8" s="442"/>
    </row>
    <row r="9" spans="1:24" ht="14.25" customHeight="1" x14ac:dyDescent="0.25">
      <c r="A9" s="443"/>
      <c r="B9" s="443"/>
      <c r="C9" s="443"/>
      <c r="D9" s="214"/>
      <c r="E9" s="214"/>
      <c r="F9" s="214"/>
      <c r="G9" s="214"/>
      <c r="H9" s="441"/>
      <c r="I9" s="442"/>
      <c r="J9" s="442"/>
      <c r="K9" s="442"/>
      <c r="L9" s="442"/>
      <c r="M9" s="442"/>
      <c r="N9" s="442"/>
    </row>
    <row r="10" spans="1:24" ht="14.25" customHeight="1" thickBot="1" x14ac:dyDescent="0.25">
      <c r="G10" s="203"/>
      <c r="H10" s="373">
        <v>240</v>
      </c>
      <c r="I10" s="373">
        <v>180</v>
      </c>
      <c r="J10" s="300">
        <v>120</v>
      </c>
      <c r="K10" s="300">
        <v>81</v>
      </c>
      <c r="L10" s="300">
        <v>64</v>
      </c>
      <c r="M10" s="300">
        <v>32</v>
      </c>
      <c r="N10" s="300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441"/>
      <c r="I11" s="441"/>
      <c r="J11" s="441"/>
      <c r="K11" s="441"/>
      <c r="L11" s="441"/>
      <c r="M11" s="441"/>
      <c r="N11" s="441"/>
      <c r="R11" s="425"/>
      <c r="S11" s="425"/>
      <c r="T11" s="425"/>
      <c r="U11" s="425"/>
      <c r="V11" s="425"/>
      <c r="W11" s="425"/>
      <c r="X11" s="425"/>
    </row>
    <row r="12" spans="1:24" ht="52.5" customHeight="1" thickBot="1" x14ac:dyDescent="0.3">
      <c r="A12" s="200"/>
      <c r="B12" s="199"/>
      <c r="C12" s="982"/>
      <c r="D12" s="879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531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70" t="s">
        <v>64</v>
      </c>
      <c r="B13" s="971"/>
      <c r="C13" s="971"/>
      <c r="D13" s="972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ht="15" customHeight="1" thickBot="1" x14ac:dyDescent="0.25">
      <c r="A14" s="964" t="s">
        <v>146</v>
      </c>
      <c r="B14" s="965"/>
      <c r="C14" s="965"/>
      <c r="D14" s="966"/>
      <c r="E14" s="303"/>
      <c r="F14" s="304">
        <f>SUM(H14*$H$10)+(I14*$I$10)+(J14*$J$10)+(K14*$K$10)+(L14*$L$10)+(M14*$M$10)+(N14*$N$10)</f>
        <v>120</v>
      </c>
      <c r="G14" s="305">
        <f>SUM(H14:N14)</f>
        <v>1</v>
      </c>
      <c r="H14" s="419"/>
      <c r="I14" s="307"/>
      <c r="J14" s="831">
        <v>1</v>
      </c>
      <c r="K14" s="307"/>
      <c r="L14" s="308"/>
      <c r="M14" s="308"/>
      <c r="N14" s="309"/>
      <c r="P14" s="63"/>
      <c r="Q14" s="160"/>
      <c r="R14" s="162"/>
      <c r="S14" s="160"/>
      <c r="T14" s="160"/>
      <c r="U14" s="160"/>
      <c r="V14" s="161"/>
      <c r="W14" s="160"/>
    </row>
    <row r="15" spans="1:24" ht="15" customHeight="1" x14ac:dyDescent="0.2">
      <c r="A15" s="964" t="s">
        <v>147</v>
      </c>
      <c r="B15" s="965"/>
      <c r="C15" s="965"/>
      <c r="D15" s="966"/>
      <c r="E15" s="302"/>
      <c r="F15" s="304">
        <f>SUM(H15*$H$10)+(I15*$I$10)+(J15*$J$10)+(K15*$K$10)+(L15*$L$10)+(M15*$M$10)+(N15*$N$10)</f>
        <v>120</v>
      </c>
      <c r="G15" s="305">
        <f>SUM(H15:N15)</f>
        <v>1</v>
      </c>
      <c r="H15" s="419"/>
      <c r="I15" s="307"/>
      <c r="J15" s="392">
        <v>1</v>
      </c>
      <c r="K15" s="307"/>
      <c r="L15" s="308"/>
      <c r="M15" s="308"/>
      <c r="N15" s="309"/>
      <c r="P15" s="63"/>
      <c r="Q15" s="160"/>
      <c r="R15" s="162"/>
      <c r="S15" s="160"/>
      <c r="T15" s="160"/>
      <c r="U15" s="160"/>
      <c r="V15" s="161"/>
      <c r="W15" s="160"/>
    </row>
    <row r="16" spans="1:24" s="508" customFormat="1" ht="15" customHeight="1" x14ac:dyDescent="0.2">
      <c r="A16" s="967" t="s">
        <v>148</v>
      </c>
      <c r="B16" s="968"/>
      <c r="C16" s="968"/>
      <c r="D16" s="969"/>
      <c r="E16" s="501"/>
      <c r="F16" s="502">
        <f t="shared" ref="F16:F21" si="0">SUM(H16*$H$10)+(I16*$I$10)+(J16*$J$10)+(K16*$K$10)+(L16*$L$10)+(M16*$M$10)+(N16*$N$10)</f>
        <v>81</v>
      </c>
      <c r="G16" s="503">
        <f t="shared" ref="G16:G26" si="1">SUM(H16:N16)</f>
        <v>1</v>
      </c>
      <c r="H16" s="504"/>
      <c r="I16" s="505"/>
      <c r="J16" s="505"/>
      <c r="K16" s="505">
        <v>1</v>
      </c>
      <c r="L16" s="506"/>
      <c r="M16" s="506"/>
      <c r="N16" s="507"/>
      <c r="P16" s="509"/>
      <c r="Q16" s="510"/>
      <c r="R16" s="511"/>
      <c r="S16" s="510"/>
      <c r="T16" s="510"/>
      <c r="U16" s="510"/>
      <c r="V16" s="512"/>
      <c r="W16" s="510"/>
    </row>
    <row r="17" spans="1:23" s="508" customFormat="1" ht="15" customHeight="1" x14ac:dyDescent="0.2">
      <c r="A17" s="967" t="s">
        <v>149</v>
      </c>
      <c r="B17" s="968"/>
      <c r="C17" s="968"/>
      <c r="D17" s="969"/>
      <c r="E17" s="513"/>
      <c r="F17" s="502">
        <f t="shared" si="0"/>
        <v>81</v>
      </c>
      <c r="G17" s="503">
        <f t="shared" si="1"/>
        <v>1</v>
      </c>
      <c r="H17" s="504"/>
      <c r="I17" s="505"/>
      <c r="J17" s="505"/>
      <c r="K17" s="505">
        <v>1</v>
      </c>
      <c r="L17" s="506"/>
      <c r="M17" s="506"/>
      <c r="N17" s="507"/>
      <c r="P17" s="509"/>
      <c r="Q17" s="510"/>
      <c r="R17" s="511"/>
      <c r="S17" s="510"/>
      <c r="T17" s="510"/>
      <c r="U17" s="510"/>
      <c r="V17" s="512"/>
      <c r="W17" s="510"/>
    </row>
    <row r="18" spans="1:23" s="508" customFormat="1" ht="15" customHeight="1" x14ac:dyDescent="0.2">
      <c r="A18" s="967" t="s">
        <v>150</v>
      </c>
      <c r="B18" s="968"/>
      <c r="C18" s="968"/>
      <c r="D18" s="969"/>
      <c r="E18" s="513"/>
      <c r="F18" s="502">
        <f t="shared" si="0"/>
        <v>81</v>
      </c>
      <c r="G18" s="503">
        <f t="shared" si="1"/>
        <v>1</v>
      </c>
      <c r="H18" s="504"/>
      <c r="I18" s="505"/>
      <c r="J18" s="505"/>
      <c r="K18" s="505">
        <v>1</v>
      </c>
      <c r="L18" s="506"/>
      <c r="M18" s="506"/>
      <c r="N18" s="507"/>
      <c r="P18" s="509"/>
      <c r="Q18" s="510"/>
      <c r="R18" s="511"/>
      <c r="S18" s="510"/>
      <c r="T18" s="510"/>
      <c r="U18" s="510"/>
      <c r="V18" s="512"/>
      <c r="W18" s="510"/>
    </row>
    <row r="19" spans="1:23" s="508" customFormat="1" ht="15" customHeight="1" x14ac:dyDescent="0.2">
      <c r="A19" s="967" t="s">
        <v>151</v>
      </c>
      <c r="B19" s="968"/>
      <c r="C19" s="968"/>
      <c r="D19" s="969"/>
      <c r="E19" s="513"/>
      <c r="F19" s="502">
        <f t="shared" si="0"/>
        <v>81</v>
      </c>
      <c r="G19" s="503">
        <f t="shared" si="1"/>
        <v>1</v>
      </c>
      <c r="H19" s="504"/>
      <c r="I19" s="505"/>
      <c r="J19" s="505"/>
      <c r="K19" s="505">
        <v>1</v>
      </c>
      <c r="L19" s="506"/>
      <c r="M19" s="506"/>
      <c r="N19" s="507"/>
      <c r="P19" s="509"/>
      <c r="Q19" s="510"/>
      <c r="R19" s="511"/>
      <c r="S19" s="510"/>
      <c r="T19" s="510"/>
      <c r="U19" s="510"/>
      <c r="V19" s="512"/>
      <c r="W19" s="510"/>
    </row>
    <row r="20" spans="1:23" s="508" customFormat="1" ht="15" customHeight="1" x14ac:dyDescent="0.2">
      <c r="A20" s="967" t="s">
        <v>152</v>
      </c>
      <c r="B20" s="968"/>
      <c r="C20" s="968"/>
      <c r="D20" s="969"/>
      <c r="E20" s="513"/>
      <c r="F20" s="502">
        <f t="shared" si="0"/>
        <v>81</v>
      </c>
      <c r="G20" s="503">
        <f t="shared" si="1"/>
        <v>1</v>
      </c>
      <c r="H20" s="504"/>
      <c r="I20" s="505"/>
      <c r="J20" s="505"/>
      <c r="K20" s="505">
        <v>1</v>
      </c>
      <c r="L20" s="506"/>
      <c r="M20" s="506"/>
      <c r="N20" s="507"/>
      <c r="P20" s="509"/>
      <c r="Q20" s="510"/>
      <c r="R20" s="511"/>
      <c r="S20" s="510"/>
      <c r="T20" s="510"/>
      <c r="U20" s="510"/>
      <c r="V20" s="512"/>
      <c r="W20" s="510"/>
    </row>
    <row r="21" spans="1:23" s="508" customFormat="1" ht="15" customHeight="1" x14ac:dyDescent="0.2">
      <c r="A21" s="967" t="s">
        <v>153</v>
      </c>
      <c r="B21" s="968"/>
      <c r="C21" s="968"/>
      <c r="D21" s="969"/>
      <c r="E21" s="513"/>
      <c r="F21" s="502">
        <f t="shared" si="0"/>
        <v>81</v>
      </c>
      <c r="G21" s="503">
        <f t="shared" si="1"/>
        <v>1</v>
      </c>
      <c r="H21" s="504"/>
      <c r="I21" s="505"/>
      <c r="J21" s="505"/>
      <c r="K21" s="505">
        <v>1</v>
      </c>
      <c r="L21" s="506"/>
      <c r="M21" s="506"/>
      <c r="N21" s="507"/>
      <c r="P21" s="509"/>
      <c r="Q21" s="510"/>
      <c r="R21" s="511"/>
      <c r="S21" s="510"/>
      <c r="T21" s="510"/>
      <c r="U21" s="510"/>
      <c r="V21" s="512"/>
      <c r="W21" s="510"/>
    </row>
    <row r="22" spans="1:23" s="522" customFormat="1" ht="15" customHeight="1" x14ac:dyDescent="0.2">
      <c r="A22" s="984" t="s">
        <v>154</v>
      </c>
      <c r="B22" s="985"/>
      <c r="C22" s="985"/>
      <c r="D22" s="986"/>
      <c r="E22" s="514"/>
      <c r="F22" s="515">
        <f>SUM(H22*$H$10)+(I22*$I$10)+(J22*$J$10)+(K22*$K$10)+(L22*$L$10)+(M22*$M$10)+(N22*$N$10)</f>
        <v>64</v>
      </c>
      <c r="G22" s="516">
        <f t="shared" si="1"/>
        <v>1</v>
      </c>
      <c r="H22" s="529"/>
      <c r="I22" s="519"/>
      <c r="J22" s="519"/>
      <c r="K22" s="519"/>
      <c r="L22" s="530">
        <v>1</v>
      </c>
      <c r="M22" s="530"/>
      <c r="N22" s="531"/>
      <c r="P22" s="523"/>
      <c r="Q22" s="524"/>
      <c r="R22" s="525"/>
      <c r="S22" s="524"/>
      <c r="T22" s="524"/>
      <c r="U22" s="524"/>
      <c r="V22" s="526"/>
      <c r="W22" s="524"/>
    </row>
    <row r="23" spans="1:23" s="522" customFormat="1" ht="15" customHeight="1" x14ac:dyDescent="0.2">
      <c r="A23" s="984" t="s">
        <v>155</v>
      </c>
      <c r="B23" s="985"/>
      <c r="C23" s="985"/>
      <c r="D23" s="986"/>
      <c r="E23" s="514"/>
      <c r="F23" s="515">
        <f>SUM(H23*$H$10)+(I23*$I$10)+(J23*$J$10)+(K23*$K$10)+(L23*$L$10)+(M23*$M$10)+(N23*$N$10)</f>
        <v>64</v>
      </c>
      <c r="G23" s="516">
        <f t="shared" si="1"/>
        <v>1</v>
      </c>
      <c r="H23" s="529"/>
      <c r="I23" s="519"/>
      <c r="J23" s="519"/>
      <c r="K23" s="519"/>
      <c r="L23" s="530">
        <v>1</v>
      </c>
      <c r="M23" s="530"/>
      <c r="N23" s="531"/>
      <c r="P23" s="523"/>
      <c r="Q23" s="524"/>
      <c r="R23" s="525"/>
      <c r="S23" s="524"/>
      <c r="T23" s="524"/>
      <c r="U23" s="524"/>
      <c r="V23" s="526"/>
      <c r="W23" s="524"/>
    </row>
    <row r="24" spans="1:23" s="522" customFormat="1" ht="15" customHeight="1" x14ac:dyDescent="0.2">
      <c r="A24" s="984" t="s">
        <v>156</v>
      </c>
      <c r="B24" s="985"/>
      <c r="C24" s="985"/>
      <c r="D24" s="986"/>
      <c r="E24" s="514"/>
      <c r="F24" s="515">
        <f>SUM(H24*$H$10)+(I24*$I$10)+(J24*$J$10)+(K24*$K$10)+(L24*$L$10)+(M24*$M$10)+(N24*$N$10)</f>
        <v>64</v>
      </c>
      <c r="G24" s="516">
        <f t="shared" si="1"/>
        <v>1</v>
      </c>
      <c r="H24" s="529"/>
      <c r="I24" s="519"/>
      <c r="J24" s="519"/>
      <c r="K24" s="519"/>
      <c r="L24" s="530">
        <v>1</v>
      </c>
      <c r="M24" s="530"/>
      <c r="N24" s="531"/>
      <c r="P24" s="523"/>
      <c r="Q24" s="524"/>
      <c r="R24" s="525"/>
      <c r="S24" s="524"/>
      <c r="T24" s="524"/>
      <c r="U24" s="524"/>
      <c r="V24" s="526"/>
      <c r="W24" s="524"/>
    </row>
    <row r="25" spans="1:23" s="522" customFormat="1" ht="15" customHeight="1" x14ac:dyDescent="0.2">
      <c r="A25" s="984" t="s">
        <v>157</v>
      </c>
      <c r="B25" s="985"/>
      <c r="C25" s="985"/>
      <c r="D25" s="986"/>
      <c r="E25" s="514"/>
      <c r="F25" s="515">
        <f>SUM(H25*$H$10)+(I25*$I$10)+(J25*$J$10)+(K25*$K$10)+(L25*$L$10)+(M25*$M$10)+(N25*$N$10)</f>
        <v>64</v>
      </c>
      <c r="G25" s="516">
        <f t="shared" si="1"/>
        <v>1</v>
      </c>
      <c r="H25" s="529"/>
      <c r="I25" s="519"/>
      <c r="J25" s="519"/>
      <c r="K25" s="519"/>
      <c r="L25" s="530">
        <v>1</v>
      </c>
      <c r="M25" s="530"/>
      <c r="N25" s="531"/>
      <c r="P25" s="523"/>
      <c r="Q25" s="524"/>
      <c r="R25" s="525"/>
      <c r="S25" s="524"/>
      <c r="T25" s="524"/>
      <c r="U25" s="524"/>
      <c r="V25" s="526"/>
      <c r="W25" s="524"/>
    </row>
    <row r="26" spans="1:23" s="522" customFormat="1" ht="15" customHeight="1" x14ac:dyDescent="0.2">
      <c r="A26" s="984" t="s">
        <v>158</v>
      </c>
      <c r="B26" s="985"/>
      <c r="C26" s="985"/>
      <c r="D26" s="986"/>
      <c r="E26" s="514"/>
      <c r="F26" s="515">
        <f>SUM(H26*$H$10)+(I26*$I$10)+(J26*$J$10)+(K26*$K$10)+(L26*$L$10)+(M26*$M$10)+(N26*$N$10)</f>
        <v>64</v>
      </c>
      <c r="G26" s="516">
        <f t="shared" si="1"/>
        <v>1</v>
      </c>
      <c r="H26" s="529"/>
      <c r="I26" s="519"/>
      <c r="J26" s="519"/>
      <c r="K26" s="519"/>
      <c r="L26" s="530">
        <v>1</v>
      </c>
      <c r="M26" s="530"/>
      <c r="N26" s="531"/>
      <c r="P26" s="523"/>
      <c r="Q26" s="524"/>
      <c r="R26" s="525"/>
      <c r="S26" s="524"/>
      <c r="T26" s="524"/>
      <c r="U26" s="524"/>
      <c r="V26" s="526"/>
      <c r="W26" s="524"/>
    </row>
    <row r="27" spans="1:23" ht="15" customHeight="1" x14ac:dyDescent="0.2">
      <c r="A27" s="949"/>
      <c r="B27" s="950"/>
      <c r="C27" s="950"/>
      <c r="D27" s="983"/>
      <c r="E27" s="302"/>
      <c r="F27" s="304"/>
      <c r="G27" s="305"/>
      <c r="H27" s="311"/>
      <c r="I27" s="312"/>
      <c r="J27" s="307"/>
      <c r="K27" s="312"/>
      <c r="L27" s="436"/>
      <c r="M27" s="436"/>
      <c r="N27" s="314"/>
      <c r="P27" s="63"/>
      <c r="Q27" s="160"/>
      <c r="R27" s="162"/>
      <c r="S27" s="160"/>
      <c r="T27" s="160"/>
      <c r="U27" s="160"/>
      <c r="V27" s="161"/>
      <c r="W27" s="160"/>
    </row>
    <row r="28" spans="1:23" ht="15" customHeight="1" x14ac:dyDescent="0.2">
      <c r="A28" s="940"/>
      <c r="B28" s="941"/>
      <c r="C28" s="941"/>
      <c r="D28" s="942"/>
      <c r="E28" s="302"/>
      <c r="F28" s="304"/>
      <c r="G28" s="305"/>
      <c r="H28" s="311"/>
      <c r="I28" s="312"/>
      <c r="J28" s="307"/>
      <c r="K28" s="312"/>
      <c r="L28" s="436"/>
      <c r="M28" s="436"/>
      <c r="N28" s="314"/>
      <c r="P28" s="63"/>
      <c r="Q28" s="160"/>
      <c r="R28" s="162"/>
      <c r="S28" s="160"/>
      <c r="T28" s="160"/>
      <c r="U28" s="160"/>
      <c r="V28" s="161"/>
      <c r="W28" s="160"/>
    </row>
    <row r="29" spans="1:23" ht="15" customHeight="1" x14ac:dyDescent="0.25">
      <c r="A29" s="428" t="s">
        <v>113</v>
      </c>
      <c r="B29" s="429"/>
      <c r="C29" s="429"/>
      <c r="D29" s="429"/>
      <c r="E29" s="430"/>
      <c r="F29" s="372"/>
      <c r="G29" s="315">
        <f>SUM(G14:G28)</f>
        <v>13</v>
      </c>
      <c r="H29" s="943"/>
      <c r="I29" s="944"/>
      <c r="J29" s="944"/>
      <c r="K29" s="944"/>
      <c r="L29" s="944"/>
      <c r="M29" s="944"/>
      <c r="N29" s="945"/>
      <c r="P29" s="63"/>
      <c r="Q29" s="160"/>
      <c r="R29" s="162"/>
      <c r="S29" s="160"/>
      <c r="T29" s="160"/>
      <c r="U29" s="160"/>
      <c r="V29" s="161"/>
      <c r="W29" s="160"/>
    </row>
    <row r="30" spans="1:23" ht="15" customHeight="1" x14ac:dyDescent="0.25">
      <c r="A30" s="946" t="s">
        <v>8</v>
      </c>
      <c r="B30" s="947"/>
      <c r="C30" s="947"/>
      <c r="D30" s="948"/>
      <c r="E30" s="120">
        <f>SUM(F30*$E$12)</f>
        <v>1516.7</v>
      </c>
      <c r="F30" s="136">
        <f>SUM(H30*$H$10)+(I30*$I$10)+(J30*$J$10)+(K30*$K$10)+(L30*$L$10)+(M30*$M$10)+(N30*$N$10)</f>
        <v>1046</v>
      </c>
      <c r="G30" s="135">
        <f>SUM(H30:N30)</f>
        <v>13</v>
      </c>
      <c r="H30" s="157">
        <f t="shared" ref="H30:N30" si="2">SUM(H14:H29)</f>
        <v>0</v>
      </c>
      <c r="I30" s="157">
        <f t="shared" si="2"/>
        <v>0</v>
      </c>
      <c r="J30" s="157">
        <f t="shared" si="2"/>
        <v>2</v>
      </c>
      <c r="K30" s="157">
        <f t="shared" si="2"/>
        <v>6</v>
      </c>
      <c r="L30" s="157">
        <f t="shared" si="2"/>
        <v>5</v>
      </c>
      <c r="M30" s="157">
        <f t="shared" si="2"/>
        <v>0</v>
      </c>
      <c r="N30" s="157">
        <f t="shared" si="2"/>
        <v>0</v>
      </c>
      <c r="Q30" s="140"/>
    </row>
    <row r="31" spans="1:23" ht="15" customHeight="1" x14ac:dyDescent="0.25">
      <c r="A31" s="949"/>
      <c r="B31" s="950"/>
      <c r="C31" s="950"/>
      <c r="D31" s="950"/>
      <c r="E31" s="155"/>
      <c r="F31" s="154"/>
      <c r="G31" s="154"/>
      <c r="H31" s="154"/>
      <c r="I31" s="154"/>
      <c r="J31" s="154"/>
      <c r="K31" s="154"/>
      <c r="L31" s="424"/>
      <c r="M31" s="424"/>
      <c r="N31" s="152"/>
      <c r="P31" s="63"/>
      <c r="Q31" s="151"/>
      <c r="R31" s="150"/>
      <c r="S31" s="150"/>
      <c r="T31" s="150"/>
    </row>
    <row r="32" spans="1:23" ht="15" customHeight="1" x14ac:dyDescent="0.25">
      <c r="A32" s="951" t="s">
        <v>104</v>
      </c>
      <c r="B32" s="952"/>
      <c r="C32" s="952"/>
      <c r="D32" s="953"/>
      <c r="E32" s="388">
        <f>SUM(F32*$E$12)</f>
        <v>581.44999999999993</v>
      </c>
      <c r="F32" s="389">
        <f>SUM(H32*$H$10)+(I32*$I$10)+(J32*$J$10)+(K32*$K$10)+(L32*$L$10)+(M32*$M$10)+(N32*$N$10)</f>
        <v>401</v>
      </c>
      <c r="G32" s="390">
        <f>SUM(H32:N32)</f>
        <v>6</v>
      </c>
      <c r="H32" s="391"/>
      <c r="I32" s="392"/>
      <c r="J32" s="392"/>
      <c r="K32" s="824">
        <v>1</v>
      </c>
      <c r="L32" s="854">
        <v>5</v>
      </c>
      <c r="M32" s="821"/>
      <c r="N32" s="394"/>
      <c r="P32" s="149"/>
    </row>
    <row r="33" spans="1:29" ht="15" customHeight="1" x14ac:dyDescent="0.25">
      <c r="A33" s="951"/>
      <c r="B33" s="952"/>
      <c r="C33" s="952"/>
      <c r="D33" s="953"/>
      <c r="E33" s="388"/>
      <c r="F33" s="389"/>
      <c r="G33" s="390"/>
      <c r="H33" s="391"/>
      <c r="I33" s="392"/>
      <c r="J33" s="392"/>
      <c r="K33" s="392"/>
      <c r="L33" s="393"/>
      <c r="M33" s="393"/>
      <c r="N33" s="394"/>
      <c r="P33" s="63"/>
      <c r="Q33" s="140"/>
    </row>
    <row r="34" spans="1:29" ht="15" customHeight="1" x14ac:dyDescent="0.25">
      <c r="A34" s="946" t="s">
        <v>59</v>
      </c>
      <c r="B34" s="947"/>
      <c r="C34" s="947"/>
      <c r="D34" s="948"/>
      <c r="E34" s="120">
        <f>SUM(F34*$E$12)</f>
        <v>581.44999999999993</v>
      </c>
      <c r="F34" s="136">
        <f>SUM(H34*$H$10)+(I34*$I$10)+(J34*$J$10)+(K34*$K$10)+(L34*$L$10)+(M34*$M$10)+(N34*$N$10)</f>
        <v>401</v>
      </c>
      <c r="G34" s="135">
        <f t="shared" ref="G34:N34" si="3">SUM(G32:G33)</f>
        <v>6</v>
      </c>
      <c r="H34" s="135">
        <f t="shared" si="3"/>
        <v>0</v>
      </c>
      <c r="I34" s="135">
        <f t="shared" si="3"/>
        <v>0</v>
      </c>
      <c r="J34" s="135">
        <f t="shared" si="3"/>
        <v>0</v>
      </c>
      <c r="K34" s="135">
        <f t="shared" si="3"/>
        <v>1</v>
      </c>
      <c r="L34" s="135">
        <f t="shared" si="3"/>
        <v>5</v>
      </c>
      <c r="M34" s="135">
        <f t="shared" si="3"/>
        <v>0</v>
      </c>
      <c r="N34" s="135">
        <f t="shared" si="3"/>
        <v>0</v>
      </c>
    </row>
    <row r="35" spans="1:29" ht="15" customHeight="1" x14ac:dyDescent="0.25">
      <c r="A35" s="954"/>
      <c r="B35" s="955"/>
      <c r="C35" s="955"/>
      <c r="D35" s="955"/>
      <c r="E35" s="130"/>
      <c r="F35" s="129"/>
      <c r="G35" s="127"/>
      <c r="H35" s="128"/>
      <c r="I35" s="127"/>
      <c r="J35" s="127"/>
      <c r="K35" s="127"/>
      <c r="L35" s="126"/>
      <c r="M35" s="126"/>
      <c r="N35" s="125"/>
    </row>
    <row r="36" spans="1:29" ht="15" customHeight="1" thickBot="1" x14ac:dyDescent="0.3">
      <c r="A36" s="956" t="s">
        <v>24</v>
      </c>
      <c r="B36" s="957"/>
      <c r="C36" s="957"/>
      <c r="D36" s="958"/>
      <c r="E36" s="120">
        <f t="shared" ref="E36:N36" si="4">SUM(E30+E34)</f>
        <v>2098.15</v>
      </c>
      <c r="F36" s="120">
        <f t="shared" si="4"/>
        <v>1447</v>
      </c>
      <c r="G36" s="120">
        <f t="shared" si="4"/>
        <v>19</v>
      </c>
      <c r="H36" s="120">
        <f t="shared" si="4"/>
        <v>0</v>
      </c>
      <c r="I36" s="120">
        <f t="shared" si="4"/>
        <v>0</v>
      </c>
      <c r="J36" s="120">
        <f t="shared" si="4"/>
        <v>2</v>
      </c>
      <c r="K36" s="120">
        <f t="shared" si="4"/>
        <v>7</v>
      </c>
      <c r="L36" s="120">
        <f t="shared" si="4"/>
        <v>10</v>
      </c>
      <c r="M36" s="120">
        <f t="shared" si="4"/>
        <v>0</v>
      </c>
      <c r="N36" s="120">
        <f t="shared" si="4"/>
        <v>0</v>
      </c>
    </row>
    <row r="37" spans="1:29" ht="13.5" hidden="1" thickBot="1" x14ac:dyDescent="0.25">
      <c r="A37" s="357"/>
      <c r="B37" s="358"/>
      <c r="C37" s="118" t="s">
        <v>9</v>
      </c>
      <c r="D37" s="117"/>
      <c r="E37" s="117"/>
      <c r="F37" s="117"/>
      <c r="G37" s="116" t="e">
        <f>#REF!+#REF!</f>
        <v>#REF!</v>
      </c>
      <c r="H37" s="115"/>
      <c r="I37" s="115"/>
      <c r="J37" s="115"/>
      <c r="K37" s="115"/>
      <c r="L37" s="115"/>
      <c r="M37" s="115"/>
      <c r="N37" s="114"/>
    </row>
    <row r="38" spans="1:29" ht="13.5" hidden="1" thickBot="1" x14ac:dyDescent="0.25">
      <c r="A38" s="113"/>
      <c r="B38" s="112"/>
      <c r="C38" s="111" t="s">
        <v>10</v>
      </c>
      <c r="D38" s="110"/>
      <c r="E38" s="110"/>
      <c r="F38" s="110"/>
      <c r="G38" s="109"/>
      <c r="H38" s="108" t="e">
        <f>(#REF!+#REF!)*100</f>
        <v>#REF!</v>
      </c>
      <c r="I38" s="108" t="e">
        <f>(#REF!+#REF!)*100</f>
        <v>#REF!</v>
      </c>
      <c r="J38" s="108" t="e">
        <f>(#REF!+#REF!)*100</f>
        <v>#REF!</v>
      </c>
      <c r="K38" s="108" t="e">
        <f>(#REF!+#REF!)*168</f>
        <v>#REF!</v>
      </c>
      <c r="L38" s="108" t="e">
        <f>(#REF!+#REF!)*48</f>
        <v>#REF!</v>
      </c>
      <c r="M38" s="107" t="e">
        <f>(#REF!+#REF!)*36</f>
        <v>#REF!</v>
      </c>
      <c r="N38" s="106" t="e">
        <f>(#REF!+#REF!)*36</f>
        <v>#REF!</v>
      </c>
    </row>
    <row r="39" spans="1:29" ht="58.5" customHeight="1" thickTop="1" x14ac:dyDescent="0.25">
      <c r="A39" s="105" t="s">
        <v>11</v>
      </c>
      <c r="B39" s="104" t="s">
        <v>12</v>
      </c>
      <c r="C39" s="103" t="s">
        <v>13</v>
      </c>
      <c r="D39" s="101"/>
      <c r="E39" s="101"/>
      <c r="F39" s="101"/>
      <c r="G39" s="101"/>
      <c r="H39" s="102" t="s">
        <v>3</v>
      </c>
      <c r="I39" s="101"/>
      <c r="J39" s="100"/>
      <c r="K39" s="100"/>
      <c r="L39" s="100"/>
      <c r="M39" s="99" t="s">
        <v>15</v>
      </c>
      <c r="N39" s="98" t="s">
        <v>16</v>
      </c>
      <c r="P39" s="59"/>
      <c r="Q39" s="59"/>
      <c r="R39" s="83"/>
      <c r="W39" s="83"/>
      <c r="X39" s="83"/>
      <c r="Y39" s="83"/>
      <c r="Z39" s="83"/>
      <c r="AA39" s="83"/>
      <c r="AB39" s="83"/>
      <c r="AC39" s="59"/>
    </row>
    <row r="40" spans="1:29" ht="15" customHeight="1" x14ac:dyDescent="0.2">
      <c r="A40" s="440"/>
      <c r="B40" s="308" t="s">
        <v>86</v>
      </c>
      <c r="C40" s="318" t="s">
        <v>145</v>
      </c>
      <c r="D40" s="336"/>
      <c r="E40" s="320">
        <f t="shared" ref="E40:E45" si="5">SUM(F40*$E$12)</f>
        <v>348</v>
      </c>
      <c r="F40" s="320">
        <f t="shared" ref="F40:F45" si="6">SUM(N40*M40)</f>
        <v>240</v>
      </c>
      <c r="G40" s="348"/>
      <c r="H40" s="321"/>
      <c r="I40" s="321"/>
      <c r="J40" s="320"/>
      <c r="K40" s="322"/>
      <c r="L40" s="319"/>
      <c r="M40" s="822">
        <v>3</v>
      </c>
      <c r="N40" s="323">
        <v>80</v>
      </c>
      <c r="P40" s="59"/>
      <c r="W40" s="97"/>
      <c r="X40" s="96"/>
      <c r="Y40" s="96"/>
      <c r="Z40" s="96"/>
      <c r="AA40" s="96"/>
      <c r="AB40" s="96"/>
      <c r="AC40" s="59"/>
    </row>
    <row r="41" spans="1:29" ht="15" customHeight="1" x14ac:dyDescent="0.2">
      <c r="A41" s="440" t="s">
        <v>373</v>
      </c>
      <c r="B41" s="308"/>
      <c r="C41" s="960" t="s">
        <v>371</v>
      </c>
      <c r="D41" s="953"/>
      <c r="E41" s="320">
        <f t="shared" si="5"/>
        <v>43.5</v>
      </c>
      <c r="F41" s="320">
        <f t="shared" si="6"/>
        <v>30</v>
      </c>
      <c r="G41" s="348"/>
      <c r="H41" s="324"/>
      <c r="I41" s="322"/>
      <c r="J41" s="325"/>
      <c r="K41" s="322"/>
      <c r="L41" s="319"/>
      <c r="M41" s="320">
        <v>2</v>
      </c>
      <c r="N41" s="328">
        <v>15</v>
      </c>
      <c r="P41" s="59"/>
      <c r="W41" s="97"/>
      <c r="X41" s="96"/>
      <c r="Y41" s="96"/>
      <c r="Z41" s="96"/>
      <c r="AA41" s="96"/>
      <c r="AB41" s="96"/>
      <c r="AC41" s="59"/>
    </row>
    <row r="42" spans="1:29" ht="15" customHeight="1" x14ac:dyDescent="0.2">
      <c r="A42" s="440"/>
      <c r="B42" s="308" t="s">
        <v>86</v>
      </c>
      <c r="C42" s="960" t="s">
        <v>372</v>
      </c>
      <c r="D42" s="953"/>
      <c r="E42" s="320">
        <f t="shared" si="5"/>
        <v>0</v>
      </c>
      <c r="F42" s="320">
        <f t="shared" si="6"/>
        <v>0</v>
      </c>
      <c r="G42" s="348"/>
      <c r="H42" s="324"/>
      <c r="I42" s="322"/>
      <c r="J42" s="325"/>
      <c r="K42" s="322"/>
      <c r="L42" s="319"/>
      <c r="M42" s="855">
        <v>0</v>
      </c>
      <c r="N42" s="328">
        <v>100</v>
      </c>
      <c r="P42" s="59"/>
      <c r="W42" s="97"/>
      <c r="X42" s="96"/>
      <c r="Y42" s="96"/>
      <c r="Z42" s="96"/>
      <c r="AA42" s="96"/>
      <c r="AB42" s="96"/>
      <c r="AC42" s="59"/>
    </row>
    <row r="43" spans="1:29" ht="15" customHeight="1" x14ac:dyDescent="0.2">
      <c r="A43" s="440"/>
      <c r="B43" s="308" t="s">
        <v>86</v>
      </c>
      <c r="C43" s="959" t="s">
        <v>374</v>
      </c>
      <c r="D43" s="942"/>
      <c r="E43" s="320">
        <f t="shared" si="5"/>
        <v>108.75</v>
      </c>
      <c r="F43" s="320">
        <f t="shared" si="6"/>
        <v>75</v>
      </c>
      <c r="G43" s="348"/>
      <c r="H43" s="321"/>
      <c r="I43" s="321"/>
      <c r="J43" s="320"/>
      <c r="K43" s="322"/>
      <c r="L43" s="319"/>
      <c r="M43" s="320">
        <v>5</v>
      </c>
      <c r="N43" s="323">
        <v>15</v>
      </c>
      <c r="P43" s="59"/>
      <c r="W43" s="97"/>
      <c r="X43" s="96"/>
      <c r="Y43" s="96"/>
      <c r="Z43" s="96"/>
      <c r="AA43" s="96"/>
      <c r="AB43" s="96"/>
      <c r="AC43" s="59"/>
    </row>
    <row r="44" spans="1:29" ht="15" customHeight="1" x14ac:dyDescent="0.2">
      <c r="A44" s="317"/>
      <c r="B44" s="307"/>
      <c r="C44" s="318"/>
      <c r="D44" s="319"/>
      <c r="E44" s="320">
        <f t="shared" si="5"/>
        <v>0</v>
      </c>
      <c r="F44" s="320">
        <f t="shared" si="6"/>
        <v>0</v>
      </c>
      <c r="G44" s="348"/>
      <c r="H44" s="321"/>
      <c r="I44" s="321"/>
      <c r="J44" s="320"/>
      <c r="K44" s="322"/>
      <c r="L44" s="319"/>
      <c r="M44" s="320"/>
      <c r="N44" s="323"/>
      <c r="P44" s="59"/>
      <c r="W44" s="83"/>
      <c r="X44" s="83"/>
      <c r="Y44" s="83"/>
      <c r="Z44" s="83"/>
      <c r="AA44" s="83"/>
      <c r="AB44" s="60"/>
      <c r="AC44" s="59"/>
    </row>
    <row r="45" spans="1:29" ht="15" customHeight="1" x14ac:dyDescent="0.2">
      <c r="A45" s="317"/>
      <c r="B45" s="307"/>
      <c r="C45" s="318"/>
      <c r="D45" s="319"/>
      <c r="E45" s="320">
        <f t="shared" si="5"/>
        <v>0</v>
      </c>
      <c r="F45" s="320">
        <f t="shared" si="6"/>
        <v>0</v>
      </c>
      <c r="G45" s="348"/>
      <c r="H45" s="324"/>
      <c r="I45" s="322"/>
      <c r="J45" s="325"/>
      <c r="K45" s="322"/>
      <c r="L45" s="319"/>
      <c r="M45" s="320"/>
      <c r="N45" s="328"/>
      <c r="P45" s="59"/>
      <c r="W45" s="83"/>
      <c r="X45" s="83"/>
      <c r="Y45" s="83"/>
      <c r="Z45" s="83"/>
      <c r="AA45" s="83"/>
      <c r="AB45" s="60"/>
      <c r="AC45" s="59"/>
    </row>
    <row r="46" spans="1:29" ht="15" customHeight="1" x14ac:dyDescent="0.2">
      <c r="A46" s="440"/>
      <c r="B46" s="308"/>
      <c r="C46" s="348"/>
      <c r="D46" s="349"/>
      <c r="E46" s="320"/>
      <c r="F46" s="320"/>
      <c r="G46" s="320"/>
      <c r="H46" s="324"/>
      <c r="I46" s="322"/>
      <c r="J46" s="325"/>
      <c r="K46" s="322"/>
      <c r="L46" s="320"/>
      <c r="M46" s="320"/>
      <c r="N46" s="323"/>
      <c r="P46" s="59"/>
      <c r="W46" s="74"/>
      <c r="X46" s="74"/>
      <c r="Y46" s="74"/>
      <c r="Z46" s="63"/>
      <c r="AA46" s="74"/>
      <c r="AB46" s="74"/>
      <c r="AC46" s="59"/>
    </row>
    <row r="47" spans="1:29" ht="15" customHeight="1" x14ac:dyDescent="0.25">
      <c r="A47" s="440"/>
      <c r="B47" s="308"/>
      <c r="C47" s="938" t="s">
        <v>305</v>
      </c>
      <c r="D47" s="939"/>
      <c r="E47" s="320">
        <f>SUM(E40:E45)</f>
        <v>500.25</v>
      </c>
      <c r="F47" s="320">
        <f>SUM(F40:F45)</f>
        <v>345</v>
      </c>
      <c r="G47" s="320"/>
      <c r="H47" s="320"/>
      <c r="I47" s="320"/>
      <c r="J47" s="320"/>
      <c r="K47" s="320"/>
      <c r="L47" s="320"/>
      <c r="M47" s="320"/>
      <c r="N47" s="331"/>
      <c r="P47" s="59"/>
      <c r="Q47" s="63"/>
      <c r="R47" s="63"/>
      <c r="W47" s="60"/>
      <c r="X47" s="60"/>
      <c r="Y47" s="60"/>
      <c r="Z47" s="60"/>
      <c r="AA47" s="60"/>
      <c r="AB47" s="60"/>
      <c r="AC47" s="59"/>
    </row>
    <row r="48" spans="1:29" ht="15" customHeight="1" thickBot="1" x14ac:dyDescent="0.3">
      <c r="A48" s="333"/>
      <c r="B48" s="332"/>
      <c r="C48" s="916"/>
      <c r="D48" s="917"/>
      <c r="E48" s="917"/>
      <c r="F48" s="917"/>
      <c r="G48" s="918"/>
      <c r="H48" s="334"/>
      <c r="I48" s="334"/>
      <c r="J48" s="334"/>
      <c r="K48" s="334"/>
      <c r="L48" s="334"/>
      <c r="M48" s="334"/>
      <c r="N48" s="335"/>
      <c r="P48" s="59"/>
      <c r="Q48" s="63"/>
      <c r="R48" s="63"/>
      <c r="W48" s="60"/>
      <c r="X48" s="60"/>
      <c r="Y48" s="60"/>
      <c r="Z48" s="60"/>
      <c r="AA48" s="60"/>
      <c r="AB48" s="60"/>
      <c r="AC48" s="59"/>
    </row>
    <row r="49" spans="1:29" ht="15" customHeight="1" x14ac:dyDescent="0.25">
      <c r="A49" s="333"/>
      <c r="B49" s="332"/>
      <c r="C49" s="919" t="s">
        <v>18</v>
      </c>
      <c r="D49" s="920"/>
      <c r="E49" s="581">
        <f>SUM(E30+E47)</f>
        <v>2016.95</v>
      </c>
      <c r="F49" s="581">
        <f>SUM(F30+F47)</f>
        <v>1391</v>
      </c>
      <c r="G49" s="581">
        <f>SUM(G30+G47)</f>
        <v>13</v>
      </c>
      <c r="H49" s="334"/>
      <c r="I49" s="334"/>
      <c r="J49" s="334"/>
      <c r="K49" s="334"/>
      <c r="L49" s="334"/>
      <c r="M49" s="334"/>
      <c r="N49" s="335"/>
      <c r="P49" s="59"/>
      <c r="Q49" s="63"/>
      <c r="R49" s="63"/>
      <c r="W49" s="60"/>
      <c r="X49" s="60"/>
      <c r="Y49" s="60"/>
      <c r="Z49" s="60"/>
      <c r="AA49" s="60"/>
      <c r="AB49" s="60"/>
      <c r="AC49" s="59"/>
    </row>
    <row r="50" spans="1:29" ht="15" customHeight="1" thickBot="1" x14ac:dyDescent="0.3">
      <c r="A50" s="333"/>
      <c r="B50" s="332"/>
      <c r="C50" s="921" t="s">
        <v>112</v>
      </c>
      <c r="D50" s="922"/>
      <c r="E50" s="583">
        <f>SUM(E30+E32+E47)</f>
        <v>2598.4</v>
      </c>
      <c r="F50" s="583">
        <f>SUM(F30+F32+F47)</f>
        <v>1792</v>
      </c>
      <c r="G50" s="583">
        <f>SUM(G30+G32+G47)</f>
        <v>19</v>
      </c>
      <c r="H50" s="334"/>
      <c r="I50" s="334"/>
      <c r="J50" s="334"/>
      <c r="K50" s="334"/>
      <c r="L50" s="334"/>
      <c r="M50" s="334"/>
      <c r="N50" s="335"/>
      <c r="P50" s="59"/>
      <c r="Q50" s="63"/>
      <c r="R50" s="63"/>
      <c r="S50" s="63"/>
      <c r="T50" s="62"/>
      <c r="U50" s="61"/>
      <c r="V50" s="60"/>
      <c r="W50" s="60"/>
      <c r="X50" s="60"/>
      <c r="Y50" s="60"/>
      <c r="Z50" s="60"/>
      <c r="AA50" s="60"/>
      <c r="AB50" s="60"/>
      <c r="AC50" s="59"/>
    </row>
    <row r="51" spans="1:29" ht="15" customHeight="1" x14ac:dyDescent="0.25">
      <c r="A51" s="333"/>
      <c r="B51" s="332"/>
      <c r="C51" s="923"/>
      <c r="D51" s="924"/>
      <c r="E51" s="924"/>
      <c r="F51" s="924"/>
      <c r="G51" s="925"/>
      <c r="H51" s="334"/>
      <c r="I51" s="334"/>
      <c r="J51" s="334"/>
      <c r="K51" s="334"/>
      <c r="L51" s="334"/>
      <c r="M51" s="334"/>
      <c r="N51" s="335"/>
      <c r="P51" s="59"/>
      <c r="Q51" s="63"/>
      <c r="R51" s="63"/>
      <c r="S51" s="63"/>
      <c r="T51" s="62"/>
      <c r="U51" s="61"/>
      <c r="V51" s="60"/>
      <c r="W51" s="60"/>
      <c r="X51" s="60"/>
      <c r="Y51" s="60"/>
      <c r="Z51" s="60"/>
      <c r="AA51" s="60"/>
      <c r="AB51" s="60"/>
      <c r="AC51" s="59"/>
    </row>
    <row r="52" spans="1:29" ht="15" customHeight="1" x14ac:dyDescent="0.2">
      <c r="A52" s="926" t="s">
        <v>20</v>
      </c>
      <c r="B52" s="927"/>
      <c r="C52" s="927"/>
      <c r="D52" s="927"/>
      <c r="E52" s="927"/>
      <c r="F52" s="927"/>
      <c r="G52" s="927"/>
      <c r="H52" s="927"/>
      <c r="I52" s="927"/>
      <c r="J52" s="927"/>
      <c r="K52" s="927"/>
      <c r="L52" s="927"/>
      <c r="M52" s="927"/>
      <c r="N52" s="928"/>
    </row>
    <row r="53" spans="1:29" ht="15" customHeight="1" x14ac:dyDescent="0.2">
      <c r="A53" s="929"/>
      <c r="B53" s="930"/>
      <c r="C53" s="930"/>
      <c r="D53" s="930"/>
      <c r="E53" s="930"/>
      <c r="F53" s="930"/>
      <c r="G53" s="930"/>
      <c r="H53" s="930"/>
      <c r="I53" s="930"/>
      <c r="J53" s="930"/>
      <c r="K53" s="930"/>
      <c r="L53" s="930"/>
      <c r="M53" s="930"/>
      <c r="N53" s="931"/>
    </row>
    <row r="54" spans="1:29" ht="15" customHeight="1" x14ac:dyDescent="0.2">
      <c r="A54" s="932" t="s">
        <v>143</v>
      </c>
      <c r="B54" s="933"/>
      <c r="C54" s="933"/>
      <c r="D54" s="933"/>
      <c r="E54" s="933"/>
      <c r="F54" s="933"/>
      <c r="G54" s="933"/>
      <c r="H54" s="933"/>
      <c r="I54" s="933"/>
      <c r="J54" s="933"/>
      <c r="K54" s="933"/>
      <c r="L54" s="933"/>
      <c r="M54" s="933"/>
      <c r="N54" s="934"/>
    </row>
    <row r="55" spans="1:29" ht="15" customHeight="1" x14ac:dyDescent="0.2">
      <c r="A55" s="932" t="s">
        <v>144</v>
      </c>
      <c r="B55" s="933"/>
      <c r="C55" s="933"/>
      <c r="D55" s="933"/>
      <c r="E55" s="933"/>
      <c r="F55" s="933"/>
      <c r="G55" s="933"/>
      <c r="H55" s="933"/>
      <c r="I55" s="933"/>
      <c r="J55" s="933"/>
      <c r="K55" s="933"/>
      <c r="L55" s="933"/>
      <c r="M55" s="933"/>
      <c r="N55" s="934"/>
    </row>
    <row r="56" spans="1:29" ht="15" customHeight="1" x14ac:dyDescent="0.2">
      <c r="A56" s="932"/>
      <c r="B56" s="933"/>
      <c r="C56" s="933"/>
      <c r="D56" s="933"/>
      <c r="E56" s="933"/>
      <c r="F56" s="933"/>
      <c r="G56" s="933"/>
      <c r="H56" s="933"/>
      <c r="I56" s="933"/>
      <c r="J56" s="933"/>
      <c r="K56" s="933"/>
      <c r="L56" s="933"/>
      <c r="M56" s="933"/>
      <c r="N56" s="934"/>
    </row>
    <row r="57" spans="1:29" ht="15" customHeight="1" x14ac:dyDescent="0.2">
      <c r="A57" s="932"/>
      <c r="B57" s="933"/>
      <c r="C57" s="933"/>
      <c r="D57" s="933"/>
      <c r="E57" s="933"/>
      <c r="F57" s="933"/>
      <c r="G57" s="933"/>
      <c r="H57" s="933"/>
      <c r="I57" s="933"/>
      <c r="J57" s="933"/>
      <c r="K57" s="933"/>
      <c r="L57" s="933"/>
      <c r="M57" s="933"/>
      <c r="N57" s="934"/>
    </row>
    <row r="58" spans="1:29" ht="15" customHeight="1" x14ac:dyDescent="0.2">
      <c r="A58" s="932"/>
      <c r="B58" s="933"/>
      <c r="C58" s="933"/>
      <c r="D58" s="933"/>
      <c r="E58" s="933"/>
      <c r="F58" s="933"/>
      <c r="G58" s="933"/>
      <c r="H58" s="933"/>
      <c r="I58" s="933"/>
      <c r="J58" s="933"/>
      <c r="K58" s="933"/>
      <c r="L58" s="933"/>
      <c r="M58" s="933"/>
      <c r="N58" s="934"/>
    </row>
    <row r="59" spans="1:29" ht="15" customHeight="1" x14ac:dyDescent="0.2">
      <c r="A59" s="935"/>
      <c r="B59" s="936"/>
      <c r="C59" s="936"/>
      <c r="D59" s="936"/>
      <c r="E59" s="936"/>
      <c r="F59" s="936"/>
      <c r="G59" s="936"/>
      <c r="H59" s="936"/>
      <c r="I59" s="936"/>
      <c r="J59" s="936"/>
      <c r="K59" s="936"/>
      <c r="L59" s="936"/>
      <c r="M59" s="936"/>
      <c r="N59" s="937"/>
    </row>
    <row r="60" spans="1:29" ht="15" customHeight="1" thickBot="1" x14ac:dyDescent="0.25">
      <c r="A60" s="913"/>
      <c r="B60" s="914"/>
      <c r="C60" s="914"/>
      <c r="D60" s="914"/>
      <c r="E60" s="914"/>
      <c r="F60" s="914"/>
      <c r="G60" s="914"/>
      <c r="H60" s="914"/>
      <c r="I60" s="914"/>
      <c r="J60" s="914"/>
      <c r="K60" s="914"/>
      <c r="L60" s="914"/>
      <c r="M60" s="914"/>
      <c r="N60" s="915"/>
    </row>
  </sheetData>
  <mergeCells count="51">
    <mergeCell ref="A4:C4"/>
    <mergeCell ref="C48:G48"/>
    <mergeCell ref="C51:G51"/>
    <mergeCell ref="K1:N1"/>
    <mergeCell ref="A2:C2"/>
    <mergeCell ref="K2:N2"/>
    <mergeCell ref="A3:C3"/>
    <mergeCell ref="K3:N3"/>
    <mergeCell ref="A19:D19"/>
    <mergeCell ref="A5:C5"/>
    <mergeCell ref="A6:C6"/>
    <mergeCell ref="A7:C7"/>
    <mergeCell ref="H7:N7"/>
    <mergeCell ref="C12:D12"/>
    <mergeCell ref="A13:D13"/>
    <mergeCell ref="A14:D14"/>
    <mergeCell ref="A15:D15"/>
    <mergeCell ref="A16:D16"/>
    <mergeCell ref="A17:D17"/>
    <mergeCell ref="A18:D18"/>
    <mergeCell ref="A26:D26"/>
    <mergeCell ref="A27:D27"/>
    <mergeCell ref="A20:D20"/>
    <mergeCell ref="A21:D21"/>
    <mergeCell ref="A22:D22"/>
    <mergeCell ref="A23:D23"/>
    <mergeCell ref="A24:D24"/>
    <mergeCell ref="A25:D25"/>
    <mergeCell ref="C50:D50"/>
    <mergeCell ref="A28:D28"/>
    <mergeCell ref="H29:N29"/>
    <mergeCell ref="A30:D30"/>
    <mergeCell ref="A31:D31"/>
    <mergeCell ref="A32:D32"/>
    <mergeCell ref="A33:D33"/>
    <mergeCell ref="A34:D34"/>
    <mergeCell ref="A35:D35"/>
    <mergeCell ref="A36:D36"/>
    <mergeCell ref="C47:D47"/>
    <mergeCell ref="C49:D49"/>
    <mergeCell ref="C41:D41"/>
    <mergeCell ref="C42:D42"/>
    <mergeCell ref="C43:D43"/>
    <mergeCell ref="A58:N58"/>
    <mergeCell ref="A59:N59"/>
    <mergeCell ref="A60:N60"/>
    <mergeCell ref="A52:N53"/>
    <mergeCell ref="A54:N54"/>
    <mergeCell ref="A55:N55"/>
    <mergeCell ref="A56:N56"/>
    <mergeCell ref="A57:N57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14987-AB24-4420-A73C-BA2077CA6936}">
  <sheetPr codeName="Sheet2">
    <tabColor theme="6"/>
  </sheetPr>
  <dimension ref="A1:AC61"/>
  <sheetViews>
    <sheetView showGridLines="0" view="pageLayout" topLeftCell="E12" zoomScale="80" zoomScaleNormal="90" zoomScalePageLayoutView="80" workbookViewId="0">
      <selection activeCell="J12" sqref="J12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434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434"/>
      <c r="G1" s="434"/>
      <c r="I1" s="221"/>
      <c r="J1" s="220"/>
      <c r="K1" s="973"/>
      <c r="L1" s="973"/>
      <c r="M1" s="973"/>
      <c r="N1" s="973"/>
    </row>
    <row r="2" spans="1:24" ht="14.25" customHeight="1" x14ac:dyDescent="0.25">
      <c r="A2" s="974" t="s">
        <v>91</v>
      </c>
      <c r="B2" s="974"/>
      <c r="C2" s="974"/>
      <c r="D2" s="362" t="s">
        <v>127</v>
      </c>
      <c r="E2" s="363"/>
      <c r="F2" s="363"/>
      <c r="G2" s="206"/>
      <c r="H2" s="214"/>
      <c r="I2" s="215"/>
      <c r="J2" s="214"/>
      <c r="K2" s="975" t="s">
        <v>102</v>
      </c>
      <c r="L2" s="975"/>
      <c r="M2" s="975"/>
      <c r="N2" s="975"/>
    </row>
    <row r="3" spans="1:24" ht="17.25" customHeight="1" x14ac:dyDescent="0.25">
      <c r="A3" s="976" t="s">
        <v>90</v>
      </c>
      <c r="B3" s="977"/>
      <c r="C3" s="977"/>
      <c r="D3" s="446" t="s">
        <v>109</v>
      </c>
      <c r="E3" s="380"/>
      <c r="F3" s="380"/>
      <c r="G3" s="395"/>
      <c r="H3" s="396"/>
      <c r="I3" s="219"/>
      <c r="J3" s="214"/>
      <c r="K3" s="978">
        <v>43889</v>
      </c>
      <c r="L3" s="979"/>
      <c r="M3" s="979"/>
      <c r="N3" s="979"/>
    </row>
    <row r="4" spans="1:24" ht="14.25" customHeight="1" x14ac:dyDescent="0.25">
      <c r="A4" s="976" t="s">
        <v>92</v>
      </c>
      <c r="B4" s="976"/>
      <c r="C4" s="976"/>
      <c r="D4" s="381"/>
      <c r="E4" s="382"/>
      <c r="F4" s="382"/>
      <c r="G4" s="397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6" t="s">
        <v>93</v>
      </c>
      <c r="B5" s="976"/>
      <c r="C5" s="976"/>
      <c r="D5" s="383"/>
      <c r="E5" s="382"/>
      <c r="F5" s="382"/>
      <c r="G5" s="397"/>
      <c r="H5" s="214"/>
      <c r="I5" s="214"/>
      <c r="J5" s="214"/>
      <c r="K5" s="215"/>
      <c r="L5" s="214"/>
      <c r="M5" s="351"/>
      <c r="N5" s="352"/>
    </row>
    <row r="6" spans="1:24" ht="14.25" customHeight="1" x14ac:dyDescent="0.25">
      <c r="A6" s="976" t="s">
        <v>95</v>
      </c>
      <c r="B6" s="977"/>
      <c r="C6" s="977"/>
      <c r="D6" s="417"/>
      <c r="E6" s="384"/>
      <c r="F6" s="384"/>
      <c r="G6" s="395"/>
      <c r="H6" s="420"/>
      <c r="I6" s="420"/>
      <c r="J6" s="420"/>
      <c r="K6" s="420"/>
      <c r="L6" s="420"/>
      <c r="M6" s="420"/>
      <c r="N6" s="420"/>
    </row>
    <row r="7" spans="1:24" ht="14.25" customHeight="1" x14ac:dyDescent="0.25">
      <c r="A7" s="976" t="s">
        <v>94</v>
      </c>
      <c r="B7" s="976"/>
      <c r="C7" s="976"/>
      <c r="D7" s="449" t="s">
        <v>111</v>
      </c>
      <c r="E7" s="449"/>
      <c r="F7" s="449"/>
      <c r="G7" s="214"/>
      <c r="H7" s="980"/>
      <c r="I7" s="981"/>
      <c r="J7" s="981"/>
      <c r="K7" s="981"/>
      <c r="L7" s="981"/>
      <c r="M7" s="981"/>
      <c r="N7" s="981"/>
    </row>
    <row r="8" spans="1:24" ht="14.25" customHeight="1" x14ac:dyDescent="0.25">
      <c r="A8" s="422"/>
      <c r="B8" s="422"/>
      <c r="C8" s="422"/>
      <c r="D8" s="214"/>
      <c r="E8" s="214"/>
      <c r="F8" s="214"/>
      <c r="G8" s="214"/>
      <c r="H8" s="420"/>
      <c r="I8" s="421"/>
      <c r="J8" s="421"/>
      <c r="K8" s="421"/>
      <c r="L8" s="421"/>
      <c r="M8" s="421"/>
      <c r="N8" s="421"/>
    </row>
    <row r="9" spans="1:24" ht="14.25" customHeight="1" x14ac:dyDescent="0.25">
      <c r="A9" s="422"/>
      <c r="B9" s="422"/>
      <c r="C9" s="422"/>
      <c r="D9" s="214"/>
      <c r="E9" s="214"/>
      <c r="F9" s="214"/>
      <c r="G9" s="214"/>
      <c r="H9" s="420"/>
      <c r="I9" s="421"/>
      <c r="J9" s="421"/>
      <c r="K9" s="421"/>
      <c r="L9" s="421"/>
      <c r="M9" s="421"/>
      <c r="N9" s="421"/>
    </row>
    <row r="10" spans="1:24" ht="14.25" customHeight="1" thickBot="1" x14ac:dyDescent="0.25">
      <c r="G10" s="203"/>
      <c r="H10" s="373">
        <v>240</v>
      </c>
      <c r="I10" s="373">
        <v>180</v>
      </c>
      <c r="J10" s="300">
        <v>120</v>
      </c>
      <c r="K10" s="300">
        <v>81</v>
      </c>
      <c r="L10" s="300">
        <v>64</v>
      </c>
      <c r="M10" s="300">
        <v>32</v>
      </c>
      <c r="N10" s="300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492"/>
      <c r="I11" s="492"/>
      <c r="J11" s="492"/>
      <c r="K11" s="492"/>
      <c r="L11" s="492"/>
      <c r="M11" s="492"/>
      <c r="N11" s="420"/>
      <c r="R11" s="425"/>
      <c r="S11" s="425"/>
      <c r="T11" s="425"/>
      <c r="U11" s="425"/>
      <c r="V11" s="425"/>
      <c r="W11" s="425"/>
      <c r="X11" s="425"/>
    </row>
    <row r="12" spans="1:24" ht="52.5" customHeight="1" thickBot="1" x14ac:dyDescent="0.3">
      <c r="A12" s="200"/>
      <c r="B12" s="199"/>
      <c r="C12" s="982"/>
      <c r="D12" s="879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531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70" t="s">
        <v>64</v>
      </c>
      <c r="B13" s="971"/>
      <c r="C13" s="971"/>
      <c r="D13" s="972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ht="15" customHeight="1" thickBot="1" x14ac:dyDescent="0.25">
      <c r="A14" s="964" t="s">
        <v>128</v>
      </c>
      <c r="B14" s="965"/>
      <c r="C14" s="965"/>
      <c r="D14" s="966"/>
      <c r="E14" s="303"/>
      <c r="F14" s="304">
        <f>SUM(H14*$H$10)+(I14*$I$10)+(J14*$J$10)+(K14*$K$10)+(L14*$L$10)+(M14*$M$10)+(N14*$N$10)</f>
        <v>120</v>
      </c>
      <c r="G14" s="305">
        <f>SUM(H14:N14)</f>
        <v>1</v>
      </c>
      <c r="H14" s="419"/>
      <c r="I14" s="307"/>
      <c r="J14" s="831">
        <v>1</v>
      </c>
      <c r="K14" s="307"/>
      <c r="L14" s="308"/>
      <c r="M14" s="308"/>
      <c r="N14" s="309"/>
      <c r="P14" s="63"/>
      <c r="Q14" s="160"/>
      <c r="R14" s="162"/>
      <c r="S14" s="160"/>
      <c r="T14" s="160"/>
      <c r="U14" s="160"/>
      <c r="V14" s="161"/>
      <c r="W14" s="160"/>
    </row>
    <row r="15" spans="1:24" ht="15" customHeight="1" x14ac:dyDescent="0.2">
      <c r="A15" s="964" t="s">
        <v>129</v>
      </c>
      <c r="B15" s="965"/>
      <c r="C15" s="965"/>
      <c r="D15" s="966"/>
      <c r="E15" s="302"/>
      <c r="F15" s="304">
        <f>SUM(H15*$H$10)+(I15*$I$10)+(J15*$J$10)+(K15*$K$10)+(L15*$L$10)+(M15*$M$10)+(N15*$N$10)</f>
        <v>120</v>
      </c>
      <c r="G15" s="305">
        <f>SUM(H15:N15)</f>
        <v>1</v>
      </c>
      <c r="H15" s="419"/>
      <c r="I15" s="307"/>
      <c r="J15" s="392">
        <v>1</v>
      </c>
      <c r="K15" s="307"/>
      <c r="L15" s="308"/>
      <c r="M15" s="308"/>
      <c r="N15" s="309"/>
      <c r="P15" s="63"/>
      <c r="Q15" s="160"/>
      <c r="R15" s="162"/>
      <c r="S15" s="160"/>
      <c r="T15" s="160"/>
      <c r="U15" s="160"/>
      <c r="V15" s="161"/>
      <c r="W15" s="160"/>
    </row>
    <row r="16" spans="1:24" s="508" customFormat="1" ht="15" customHeight="1" x14ac:dyDescent="0.2">
      <c r="A16" s="967" t="s">
        <v>130</v>
      </c>
      <c r="B16" s="968"/>
      <c r="C16" s="968"/>
      <c r="D16" s="969"/>
      <c r="E16" s="501"/>
      <c r="F16" s="502">
        <f>SUM(H16*$H$10)+(I16*$I$10)+(J16*$J$10)+(K16*$K$10)+(L16*$L$10)+(M16*$M$10)+(N16*$N$10)</f>
        <v>81</v>
      </c>
      <c r="G16" s="503">
        <f>SUM(H16:N16)</f>
        <v>1</v>
      </c>
      <c r="H16" s="504"/>
      <c r="I16" s="505"/>
      <c r="J16" s="505"/>
      <c r="K16" s="505">
        <v>1</v>
      </c>
      <c r="L16" s="506"/>
      <c r="M16" s="506"/>
      <c r="N16" s="507"/>
      <c r="P16" s="509"/>
      <c r="Q16" s="510"/>
      <c r="R16" s="511"/>
      <c r="S16" s="510"/>
      <c r="T16" s="510"/>
      <c r="U16" s="510"/>
      <c r="V16" s="512"/>
      <c r="W16" s="510"/>
    </row>
    <row r="17" spans="1:23" s="508" customFormat="1" ht="15" customHeight="1" x14ac:dyDescent="0.2">
      <c r="A17" s="967" t="s">
        <v>131</v>
      </c>
      <c r="B17" s="968"/>
      <c r="C17" s="968"/>
      <c r="D17" s="969"/>
      <c r="E17" s="501"/>
      <c r="F17" s="502">
        <f t="shared" ref="F17:F22" si="0">SUM(H17*$H$10)+(I17*$I$10)+(J17*$J$10)+(K17*$K$10)+(L17*$L$10)+(M17*$M$10)+(N17*$N$10)</f>
        <v>81</v>
      </c>
      <c r="G17" s="503">
        <f t="shared" ref="G17:G22" si="1">SUM(H17:N17)</f>
        <v>1</v>
      </c>
      <c r="H17" s="504"/>
      <c r="I17" s="505"/>
      <c r="J17" s="505"/>
      <c r="K17" s="505">
        <v>1</v>
      </c>
      <c r="L17" s="506"/>
      <c r="M17" s="506"/>
      <c r="N17" s="507"/>
      <c r="P17" s="509"/>
      <c r="Q17" s="510"/>
      <c r="R17" s="511"/>
      <c r="S17" s="510"/>
      <c r="T17" s="510"/>
      <c r="U17" s="510"/>
      <c r="V17" s="512"/>
      <c r="W17" s="510"/>
    </row>
    <row r="18" spans="1:23" s="508" customFormat="1" ht="15" customHeight="1" x14ac:dyDescent="0.2">
      <c r="A18" s="967" t="s">
        <v>132</v>
      </c>
      <c r="B18" s="968"/>
      <c r="C18" s="968"/>
      <c r="D18" s="969"/>
      <c r="E18" s="501"/>
      <c r="F18" s="502">
        <f t="shared" si="0"/>
        <v>81</v>
      </c>
      <c r="G18" s="503">
        <f t="shared" si="1"/>
        <v>1</v>
      </c>
      <c r="H18" s="504"/>
      <c r="I18" s="505"/>
      <c r="J18" s="505"/>
      <c r="K18" s="505">
        <v>1</v>
      </c>
      <c r="L18" s="506"/>
      <c r="M18" s="506"/>
      <c r="N18" s="507"/>
      <c r="P18" s="509"/>
      <c r="Q18" s="510"/>
      <c r="R18" s="511"/>
      <c r="S18" s="510"/>
      <c r="T18" s="510"/>
      <c r="U18" s="510"/>
      <c r="V18" s="512"/>
      <c r="W18" s="510"/>
    </row>
    <row r="19" spans="1:23" s="508" customFormat="1" ht="15" customHeight="1" x14ac:dyDescent="0.2">
      <c r="A19" s="967" t="s">
        <v>133</v>
      </c>
      <c r="B19" s="968"/>
      <c r="C19" s="968"/>
      <c r="D19" s="969"/>
      <c r="E19" s="501"/>
      <c r="F19" s="502">
        <f t="shared" si="0"/>
        <v>81</v>
      </c>
      <c r="G19" s="503">
        <f t="shared" si="1"/>
        <v>1</v>
      </c>
      <c r="H19" s="504"/>
      <c r="I19" s="505"/>
      <c r="J19" s="505"/>
      <c r="K19" s="505">
        <v>1</v>
      </c>
      <c r="L19" s="506"/>
      <c r="M19" s="506"/>
      <c r="N19" s="507"/>
      <c r="P19" s="509"/>
      <c r="Q19" s="510"/>
      <c r="R19" s="511"/>
      <c r="S19" s="510"/>
      <c r="T19" s="510"/>
      <c r="U19" s="510"/>
      <c r="V19" s="512"/>
      <c r="W19" s="510"/>
    </row>
    <row r="20" spans="1:23" s="508" customFormat="1" ht="15" customHeight="1" x14ac:dyDescent="0.2">
      <c r="A20" s="967" t="s">
        <v>134</v>
      </c>
      <c r="B20" s="968"/>
      <c r="C20" s="968"/>
      <c r="D20" s="969"/>
      <c r="E20" s="501"/>
      <c r="F20" s="502">
        <f t="shared" si="0"/>
        <v>81</v>
      </c>
      <c r="G20" s="503">
        <f t="shared" si="1"/>
        <v>1</v>
      </c>
      <c r="H20" s="504"/>
      <c r="I20" s="505"/>
      <c r="J20" s="505"/>
      <c r="K20" s="505">
        <v>1</v>
      </c>
      <c r="L20" s="506"/>
      <c r="M20" s="506"/>
      <c r="N20" s="507"/>
      <c r="P20" s="509"/>
      <c r="Q20" s="510"/>
      <c r="R20" s="511"/>
      <c r="S20" s="510"/>
      <c r="T20" s="510"/>
      <c r="U20" s="510"/>
      <c r="V20" s="512"/>
      <c r="W20" s="510"/>
    </row>
    <row r="21" spans="1:23" s="508" customFormat="1" ht="15" customHeight="1" x14ac:dyDescent="0.2">
      <c r="A21" s="967" t="s">
        <v>135</v>
      </c>
      <c r="B21" s="968"/>
      <c r="C21" s="968"/>
      <c r="D21" s="969"/>
      <c r="E21" s="501"/>
      <c r="F21" s="502">
        <f t="shared" si="0"/>
        <v>81</v>
      </c>
      <c r="G21" s="503">
        <f t="shared" si="1"/>
        <v>1</v>
      </c>
      <c r="H21" s="504"/>
      <c r="I21" s="505"/>
      <c r="J21" s="505"/>
      <c r="K21" s="505">
        <v>1</v>
      </c>
      <c r="L21" s="506"/>
      <c r="M21" s="506"/>
      <c r="N21" s="507"/>
      <c r="P21" s="509"/>
      <c r="Q21" s="510"/>
      <c r="R21" s="511"/>
      <c r="S21" s="510"/>
      <c r="T21" s="510"/>
      <c r="U21" s="510"/>
      <c r="V21" s="512"/>
      <c r="W21" s="510"/>
    </row>
    <row r="22" spans="1:23" s="522" customFormat="1" ht="15" customHeight="1" x14ac:dyDescent="0.2">
      <c r="A22" s="984" t="s">
        <v>136</v>
      </c>
      <c r="B22" s="985"/>
      <c r="C22" s="985"/>
      <c r="D22" s="986"/>
      <c r="E22" s="568"/>
      <c r="F22" s="515">
        <f t="shared" si="0"/>
        <v>64</v>
      </c>
      <c r="G22" s="516">
        <f t="shared" si="1"/>
        <v>1</v>
      </c>
      <c r="H22" s="529"/>
      <c r="I22" s="519"/>
      <c r="J22" s="519"/>
      <c r="K22" s="519"/>
      <c r="L22" s="530">
        <v>1</v>
      </c>
      <c r="M22" s="530"/>
      <c r="N22" s="531"/>
      <c r="P22" s="523"/>
      <c r="Q22" s="524"/>
      <c r="R22" s="525"/>
      <c r="S22" s="524"/>
      <c r="T22" s="524"/>
      <c r="U22" s="524"/>
      <c r="V22" s="526"/>
      <c r="W22" s="524"/>
    </row>
    <row r="23" spans="1:23" s="522" customFormat="1" ht="15" customHeight="1" x14ac:dyDescent="0.2">
      <c r="A23" s="984" t="s">
        <v>137</v>
      </c>
      <c r="B23" s="985"/>
      <c r="C23" s="985"/>
      <c r="D23" s="986"/>
      <c r="E23" s="568"/>
      <c r="F23" s="515">
        <f t="shared" ref="F23:F28" si="2">SUM(H23*$H$10)+(I23*$I$10)+(J23*$J$10)+(K23*$K$10)+(L23*$L$10)+(M23*$M$10)+(N23*$N$10)</f>
        <v>64</v>
      </c>
      <c r="G23" s="516">
        <f t="shared" ref="G23:G28" si="3">SUM(H23:N23)</f>
        <v>1</v>
      </c>
      <c r="H23" s="529"/>
      <c r="I23" s="519"/>
      <c r="J23" s="519"/>
      <c r="K23" s="519"/>
      <c r="L23" s="530">
        <v>1</v>
      </c>
      <c r="M23" s="530"/>
      <c r="N23" s="531"/>
      <c r="P23" s="523"/>
      <c r="Q23" s="524"/>
      <c r="R23" s="525"/>
      <c r="S23" s="524"/>
      <c r="T23" s="524"/>
      <c r="U23" s="524"/>
      <c r="V23" s="526"/>
      <c r="W23" s="524"/>
    </row>
    <row r="24" spans="1:23" s="522" customFormat="1" ht="15" customHeight="1" x14ac:dyDescent="0.2">
      <c r="A24" s="984" t="s">
        <v>138</v>
      </c>
      <c r="B24" s="985"/>
      <c r="C24" s="985"/>
      <c r="D24" s="986"/>
      <c r="E24" s="568"/>
      <c r="F24" s="515">
        <f t="shared" si="2"/>
        <v>64</v>
      </c>
      <c r="G24" s="516">
        <f t="shared" si="3"/>
        <v>1</v>
      </c>
      <c r="H24" s="529"/>
      <c r="I24" s="519"/>
      <c r="J24" s="519"/>
      <c r="K24" s="519"/>
      <c r="L24" s="530">
        <v>1</v>
      </c>
      <c r="M24" s="530"/>
      <c r="N24" s="531"/>
      <c r="P24" s="523"/>
      <c r="Q24" s="524"/>
      <c r="R24" s="525"/>
      <c r="S24" s="524"/>
      <c r="T24" s="524"/>
      <c r="U24" s="524"/>
      <c r="V24" s="526"/>
      <c r="W24" s="524"/>
    </row>
    <row r="25" spans="1:23" s="522" customFormat="1" ht="15" customHeight="1" x14ac:dyDescent="0.2">
      <c r="A25" s="984" t="s">
        <v>139</v>
      </c>
      <c r="B25" s="985"/>
      <c r="C25" s="985"/>
      <c r="D25" s="986"/>
      <c r="E25" s="568"/>
      <c r="F25" s="515">
        <f t="shared" si="2"/>
        <v>64</v>
      </c>
      <c r="G25" s="516">
        <f t="shared" si="3"/>
        <v>1</v>
      </c>
      <c r="H25" s="529"/>
      <c r="I25" s="519"/>
      <c r="J25" s="519"/>
      <c r="K25" s="519"/>
      <c r="L25" s="530">
        <v>1</v>
      </c>
      <c r="M25" s="530"/>
      <c r="N25" s="531"/>
      <c r="P25" s="523"/>
      <c r="Q25" s="524"/>
      <c r="R25" s="525"/>
      <c r="S25" s="524"/>
      <c r="T25" s="524"/>
      <c r="U25" s="524"/>
      <c r="V25" s="526"/>
      <c r="W25" s="524"/>
    </row>
    <row r="26" spans="1:23" s="522" customFormat="1" ht="15" customHeight="1" x14ac:dyDescent="0.2">
      <c r="A26" s="984" t="s">
        <v>140</v>
      </c>
      <c r="B26" s="985"/>
      <c r="C26" s="985"/>
      <c r="D26" s="986"/>
      <c r="E26" s="568"/>
      <c r="F26" s="515">
        <f t="shared" si="2"/>
        <v>64</v>
      </c>
      <c r="G26" s="516">
        <f t="shared" si="3"/>
        <v>1</v>
      </c>
      <c r="H26" s="529"/>
      <c r="I26" s="519"/>
      <c r="J26" s="519"/>
      <c r="K26" s="519"/>
      <c r="L26" s="530">
        <v>1</v>
      </c>
      <c r="M26" s="530"/>
      <c r="N26" s="531"/>
      <c r="P26" s="523"/>
      <c r="Q26" s="524"/>
      <c r="R26" s="525"/>
      <c r="S26" s="524"/>
      <c r="T26" s="524"/>
      <c r="U26" s="524"/>
      <c r="V26" s="526"/>
      <c r="W26" s="524"/>
    </row>
    <row r="27" spans="1:23" s="522" customFormat="1" ht="15" customHeight="1" x14ac:dyDescent="0.2">
      <c r="A27" s="984" t="s">
        <v>141</v>
      </c>
      <c r="B27" s="985"/>
      <c r="C27" s="985"/>
      <c r="D27" s="986"/>
      <c r="E27" s="568"/>
      <c r="F27" s="515">
        <f t="shared" si="2"/>
        <v>64</v>
      </c>
      <c r="G27" s="516">
        <f t="shared" si="3"/>
        <v>1</v>
      </c>
      <c r="H27" s="529"/>
      <c r="I27" s="519"/>
      <c r="J27" s="519"/>
      <c r="K27" s="519"/>
      <c r="L27" s="530">
        <v>1</v>
      </c>
      <c r="M27" s="530"/>
      <c r="N27" s="531"/>
      <c r="P27" s="523"/>
      <c r="Q27" s="524"/>
      <c r="R27" s="525"/>
      <c r="S27" s="524"/>
      <c r="T27" s="524"/>
      <c r="U27" s="524"/>
      <c r="V27" s="526"/>
      <c r="W27" s="524"/>
    </row>
    <row r="28" spans="1:23" s="522" customFormat="1" ht="15" customHeight="1" x14ac:dyDescent="0.2">
      <c r="A28" s="984" t="s">
        <v>142</v>
      </c>
      <c r="B28" s="985"/>
      <c r="C28" s="985"/>
      <c r="D28" s="986"/>
      <c r="E28" s="568"/>
      <c r="F28" s="515">
        <f t="shared" si="2"/>
        <v>64</v>
      </c>
      <c r="G28" s="516">
        <f t="shared" si="3"/>
        <v>1</v>
      </c>
      <c r="H28" s="529"/>
      <c r="I28" s="519"/>
      <c r="J28" s="519"/>
      <c r="K28" s="519"/>
      <c r="L28" s="530">
        <v>1</v>
      </c>
      <c r="M28" s="530"/>
      <c r="N28" s="531"/>
      <c r="P28" s="523"/>
      <c r="Q28" s="524"/>
      <c r="R28" s="525"/>
      <c r="S28" s="524"/>
      <c r="T28" s="524"/>
      <c r="U28" s="524"/>
      <c r="V28" s="526"/>
      <c r="W28" s="524"/>
    </row>
    <row r="29" spans="1:23" ht="15" customHeight="1" x14ac:dyDescent="0.2">
      <c r="A29" s="949"/>
      <c r="B29" s="950"/>
      <c r="C29" s="950"/>
      <c r="D29" s="983"/>
      <c r="E29" s="302"/>
      <c r="F29" s="304"/>
      <c r="G29" s="305"/>
      <c r="H29" s="311"/>
      <c r="I29" s="312"/>
      <c r="J29" s="307"/>
      <c r="K29" s="312"/>
      <c r="L29" s="436"/>
      <c r="M29" s="436"/>
      <c r="N29" s="314"/>
      <c r="P29" s="63"/>
      <c r="Q29" s="160"/>
      <c r="R29" s="162"/>
      <c r="S29" s="160"/>
      <c r="T29" s="160"/>
      <c r="U29" s="160"/>
      <c r="V29" s="161"/>
      <c r="W29" s="160"/>
    </row>
    <row r="30" spans="1:23" ht="15" customHeight="1" x14ac:dyDescent="0.25">
      <c r="A30" s="428" t="s">
        <v>113</v>
      </c>
      <c r="B30" s="429"/>
      <c r="C30" s="429"/>
      <c r="D30" s="429"/>
      <c r="E30" s="430"/>
      <c r="F30" s="372"/>
      <c r="G30" s="315">
        <f>SUM(G14:G29)</f>
        <v>15</v>
      </c>
      <c r="H30" s="943"/>
      <c r="I30" s="944"/>
      <c r="J30" s="944"/>
      <c r="K30" s="944"/>
      <c r="L30" s="944"/>
      <c r="M30" s="944"/>
      <c r="N30" s="945"/>
      <c r="P30" s="63"/>
      <c r="Q30" s="160"/>
      <c r="R30" s="162"/>
      <c r="S30" s="160"/>
      <c r="T30" s="160"/>
      <c r="U30" s="160"/>
      <c r="V30" s="161"/>
      <c r="W30" s="160"/>
    </row>
    <row r="31" spans="1:23" ht="15" customHeight="1" x14ac:dyDescent="0.25">
      <c r="A31" s="946" t="s">
        <v>8</v>
      </c>
      <c r="B31" s="947"/>
      <c r="C31" s="947"/>
      <c r="D31" s="948"/>
      <c r="E31" s="120">
        <f>SUM(F31*$E$12)</f>
        <v>1702.3</v>
      </c>
      <c r="F31" s="136">
        <f>SUM(H31*$H$10)+(I31*$I$10)+(J31*$J$10)+(K31*$K$10)+(L31*$L$10)+(M31*$M$10)+(N31*$N$10)</f>
        <v>1174</v>
      </c>
      <c r="G31" s="135">
        <f>SUM(H31:N31)</f>
        <v>15</v>
      </c>
      <c r="H31" s="157">
        <f t="shared" ref="H31:N31" si="4">SUM(H14:H30)</f>
        <v>0</v>
      </c>
      <c r="I31" s="157">
        <f t="shared" si="4"/>
        <v>0</v>
      </c>
      <c r="J31" s="157">
        <f t="shared" si="4"/>
        <v>2</v>
      </c>
      <c r="K31" s="157">
        <f t="shared" si="4"/>
        <v>6</v>
      </c>
      <c r="L31" s="157">
        <f t="shared" si="4"/>
        <v>7</v>
      </c>
      <c r="M31" s="157">
        <f t="shared" si="4"/>
        <v>0</v>
      </c>
      <c r="N31" s="157">
        <f t="shared" si="4"/>
        <v>0</v>
      </c>
      <c r="Q31" s="140"/>
    </row>
    <row r="32" spans="1:23" ht="15" customHeight="1" x14ac:dyDescent="0.25">
      <c r="A32" s="949"/>
      <c r="B32" s="950"/>
      <c r="C32" s="950"/>
      <c r="D32" s="950"/>
      <c r="E32" s="155"/>
      <c r="F32" s="154"/>
      <c r="G32" s="154"/>
      <c r="H32" s="154"/>
      <c r="I32" s="154"/>
      <c r="J32" s="154"/>
      <c r="K32" s="154"/>
      <c r="L32" s="424"/>
      <c r="M32" s="424"/>
      <c r="N32" s="152"/>
      <c r="P32" s="63"/>
      <c r="Q32" s="151"/>
      <c r="R32" s="150"/>
      <c r="S32" s="150"/>
      <c r="T32" s="150"/>
    </row>
    <row r="33" spans="1:29" ht="15" customHeight="1" x14ac:dyDescent="0.25">
      <c r="A33" s="951" t="s">
        <v>104</v>
      </c>
      <c r="B33" s="952"/>
      <c r="C33" s="952"/>
      <c r="D33" s="953"/>
      <c r="E33" s="388">
        <f>SUM(F33*$E$12)</f>
        <v>581.44999999999993</v>
      </c>
      <c r="F33" s="389">
        <f>SUM(H33*$H$10)+(I33*$I$10)+(J33*$J$10)+(K33*$K$10)+(L33*$L$10)+(M33*$M$10)+(N33*$N$10)</f>
        <v>401</v>
      </c>
      <c r="G33" s="390">
        <f>SUM(H33:N33)</f>
        <v>6</v>
      </c>
      <c r="H33" s="391"/>
      <c r="I33" s="392">
        <v>0</v>
      </c>
      <c r="J33" s="392"/>
      <c r="K33" s="824">
        <v>1</v>
      </c>
      <c r="L33" s="854">
        <v>5</v>
      </c>
      <c r="M33" s="821"/>
      <c r="N33" s="394"/>
      <c r="P33" s="149"/>
    </row>
    <row r="34" spans="1:29" ht="15" customHeight="1" x14ac:dyDescent="0.25">
      <c r="A34" s="951"/>
      <c r="B34" s="952"/>
      <c r="C34" s="952"/>
      <c r="D34" s="953"/>
      <c r="E34" s="388"/>
      <c r="F34" s="389"/>
      <c r="G34" s="390"/>
      <c r="H34" s="391"/>
      <c r="I34" s="392"/>
      <c r="J34" s="392"/>
      <c r="K34" s="392"/>
      <c r="L34" s="393"/>
      <c r="M34" s="393"/>
      <c r="N34" s="394"/>
      <c r="P34" s="63"/>
      <c r="Q34" s="140"/>
    </row>
    <row r="35" spans="1:29" ht="15" customHeight="1" x14ac:dyDescent="0.25">
      <c r="A35" s="946" t="s">
        <v>59</v>
      </c>
      <c r="B35" s="947"/>
      <c r="C35" s="947"/>
      <c r="D35" s="948"/>
      <c r="E35" s="120">
        <f>SUM(F35*$E$12)</f>
        <v>581.44999999999993</v>
      </c>
      <c r="F35" s="136">
        <f>SUM(H35*$H$10)+(I35*$I$10)+(J35*$J$10)+(K35*$K$10)+(L35*$L$10)+(M35*$M$10)+(N35*$N$10)</f>
        <v>401</v>
      </c>
      <c r="G35" s="135">
        <f t="shared" ref="G35:N35" si="5">SUM(G33:G34)</f>
        <v>6</v>
      </c>
      <c r="H35" s="135">
        <f t="shared" si="5"/>
        <v>0</v>
      </c>
      <c r="I35" s="135">
        <f t="shared" si="5"/>
        <v>0</v>
      </c>
      <c r="J35" s="135">
        <f t="shared" si="5"/>
        <v>0</v>
      </c>
      <c r="K35" s="135">
        <f t="shared" si="5"/>
        <v>1</v>
      </c>
      <c r="L35" s="135">
        <f t="shared" si="5"/>
        <v>5</v>
      </c>
      <c r="M35" s="135">
        <f t="shared" si="5"/>
        <v>0</v>
      </c>
      <c r="N35" s="135">
        <f t="shared" si="5"/>
        <v>0</v>
      </c>
    </row>
    <row r="36" spans="1:29" ht="15" customHeight="1" x14ac:dyDescent="0.25">
      <c r="A36" s="954"/>
      <c r="B36" s="955"/>
      <c r="C36" s="955"/>
      <c r="D36" s="955"/>
      <c r="E36" s="130"/>
      <c r="F36" s="129"/>
      <c r="G36" s="127"/>
      <c r="H36" s="128"/>
      <c r="I36" s="127"/>
      <c r="J36" s="127"/>
      <c r="K36" s="127"/>
      <c r="L36" s="126"/>
      <c r="M36" s="126"/>
      <c r="N36" s="125"/>
    </row>
    <row r="37" spans="1:29" ht="15" customHeight="1" thickBot="1" x14ac:dyDescent="0.3">
      <c r="A37" s="956" t="s">
        <v>24</v>
      </c>
      <c r="B37" s="957"/>
      <c r="C37" s="957"/>
      <c r="D37" s="958"/>
      <c r="E37" s="120">
        <f t="shared" ref="E37:N37" si="6">SUM(E31+E35)</f>
        <v>2283.75</v>
      </c>
      <c r="F37" s="120">
        <f t="shared" si="6"/>
        <v>1575</v>
      </c>
      <c r="G37" s="120">
        <f t="shared" si="6"/>
        <v>21</v>
      </c>
      <c r="H37" s="120">
        <f t="shared" si="6"/>
        <v>0</v>
      </c>
      <c r="I37" s="120">
        <f t="shared" si="6"/>
        <v>0</v>
      </c>
      <c r="J37" s="120">
        <f t="shared" si="6"/>
        <v>2</v>
      </c>
      <c r="K37" s="120">
        <f t="shared" si="6"/>
        <v>7</v>
      </c>
      <c r="L37" s="120">
        <f t="shared" si="6"/>
        <v>12</v>
      </c>
      <c r="M37" s="120">
        <f t="shared" si="6"/>
        <v>0</v>
      </c>
      <c r="N37" s="120">
        <f t="shared" si="6"/>
        <v>0</v>
      </c>
    </row>
    <row r="38" spans="1:29" ht="13.5" hidden="1" thickBot="1" x14ac:dyDescent="0.25">
      <c r="A38" s="357"/>
      <c r="B38" s="358"/>
      <c r="C38" s="118" t="s">
        <v>9</v>
      </c>
      <c r="D38" s="117"/>
      <c r="E38" s="117"/>
      <c r="F38" s="117"/>
      <c r="G38" s="116" t="e">
        <f>#REF!+#REF!</f>
        <v>#REF!</v>
      </c>
      <c r="H38" s="115"/>
      <c r="I38" s="115"/>
      <c r="J38" s="115"/>
      <c r="K38" s="115"/>
      <c r="L38" s="115"/>
      <c r="M38" s="115"/>
      <c r="N38" s="114"/>
    </row>
    <row r="39" spans="1:29" ht="13.5" hidden="1" thickBot="1" x14ac:dyDescent="0.25">
      <c r="A39" s="113"/>
      <c r="B39" s="112"/>
      <c r="C39" s="111" t="s">
        <v>10</v>
      </c>
      <c r="D39" s="110"/>
      <c r="E39" s="110"/>
      <c r="F39" s="110"/>
      <c r="G39" s="109"/>
      <c r="H39" s="108" t="e">
        <f>(#REF!+#REF!)*100</f>
        <v>#REF!</v>
      </c>
      <c r="I39" s="108" t="e">
        <f>(#REF!+#REF!)*100</f>
        <v>#REF!</v>
      </c>
      <c r="J39" s="108" t="e">
        <f>(#REF!+#REF!)*100</f>
        <v>#REF!</v>
      </c>
      <c r="K39" s="108" t="e">
        <f>(#REF!+#REF!)*168</f>
        <v>#REF!</v>
      </c>
      <c r="L39" s="108" t="e">
        <f>(#REF!+#REF!)*48</f>
        <v>#REF!</v>
      </c>
      <c r="M39" s="107" t="e">
        <f>(#REF!+#REF!)*36</f>
        <v>#REF!</v>
      </c>
      <c r="N39" s="106" t="e">
        <f>(#REF!+#REF!)*36</f>
        <v>#REF!</v>
      </c>
    </row>
    <row r="40" spans="1:29" ht="58.5" customHeight="1" thickTop="1" x14ac:dyDescent="0.25">
      <c r="A40" s="105" t="s">
        <v>11</v>
      </c>
      <c r="B40" s="104" t="s">
        <v>12</v>
      </c>
      <c r="C40" s="103" t="s">
        <v>13</v>
      </c>
      <c r="D40" s="101"/>
      <c r="E40" s="101"/>
      <c r="F40" s="101"/>
      <c r="G40" s="101"/>
      <c r="H40" s="102" t="s">
        <v>3</v>
      </c>
      <c r="I40" s="101"/>
      <c r="J40" s="100"/>
      <c r="K40" s="100"/>
      <c r="L40" s="100"/>
      <c r="M40" s="99" t="s">
        <v>15</v>
      </c>
      <c r="N40" s="98" t="s">
        <v>16</v>
      </c>
      <c r="P40" s="59"/>
      <c r="Q40" s="59"/>
      <c r="R40" s="83"/>
      <c r="W40" s="83"/>
      <c r="X40" s="83"/>
      <c r="Y40" s="83"/>
      <c r="Z40" s="83"/>
      <c r="AA40" s="83"/>
      <c r="AB40" s="83"/>
      <c r="AC40" s="59"/>
    </row>
    <row r="41" spans="1:29" ht="15" customHeight="1" x14ac:dyDescent="0.2">
      <c r="A41" s="418"/>
      <c r="B41" s="308" t="s">
        <v>86</v>
      </c>
      <c r="C41" s="318" t="s">
        <v>145</v>
      </c>
      <c r="D41" s="336"/>
      <c r="E41" s="320">
        <f t="shared" ref="E41:E46" si="7">SUM(F41*$E$12)</f>
        <v>348</v>
      </c>
      <c r="F41" s="320">
        <f t="shared" ref="F41:F46" si="8">SUM(N41*M41)</f>
        <v>240</v>
      </c>
      <c r="G41" s="348"/>
      <c r="H41" s="321"/>
      <c r="I41" s="321"/>
      <c r="J41" s="320"/>
      <c r="K41" s="322"/>
      <c r="L41" s="319"/>
      <c r="M41" s="822">
        <v>3</v>
      </c>
      <c r="N41" s="323">
        <v>80</v>
      </c>
      <c r="P41" s="59"/>
      <c r="W41" s="97"/>
      <c r="X41" s="96"/>
      <c r="Y41" s="96"/>
      <c r="Z41" s="96"/>
      <c r="AA41" s="96"/>
      <c r="AB41" s="96"/>
      <c r="AC41" s="59"/>
    </row>
    <row r="42" spans="1:29" ht="15" customHeight="1" x14ac:dyDescent="0.2">
      <c r="A42" s="418"/>
      <c r="B42" s="308"/>
      <c r="C42" s="656"/>
      <c r="D42" s="528"/>
      <c r="E42" s="320">
        <v>0</v>
      </c>
      <c r="F42" s="320">
        <v>0</v>
      </c>
      <c r="G42" s="348"/>
      <c r="H42" s="324"/>
      <c r="I42" s="322"/>
      <c r="J42" s="325"/>
      <c r="K42" s="322"/>
      <c r="L42" s="319"/>
      <c r="M42" s="320"/>
      <c r="N42" s="328"/>
      <c r="P42" s="59"/>
      <c r="W42" s="97"/>
      <c r="X42" s="96"/>
      <c r="Y42" s="96"/>
      <c r="Z42" s="96"/>
      <c r="AA42" s="96"/>
      <c r="AB42" s="96"/>
      <c r="AC42" s="59"/>
    </row>
    <row r="43" spans="1:29" ht="15" customHeight="1" x14ac:dyDescent="0.2">
      <c r="A43" s="418"/>
      <c r="B43" s="308"/>
      <c r="C43" s="527"/>
      <c r="D43" s="528"/>
      <c r="E43" s="320">
        <f t="shared" si="7"/>
        <v>0</v>
      </c>
      <c r="F43" s="320">
        <f t="shared" si="8"/>
        <v>0</v>
      </c>
      <c r="G43" s="348"/>
      <c r="H43" s="324"/>
      <c r="I43" s="322"/>
      <c r="J43" s="325"/>
      <c r="K43" s="322"/>
      <c r="L43" s="319"/>
      <c r="M43" s="326"/>
      <c r="N43" s="327"/>
      <c r="P43" s="59"/>
      <c r="W43" s="97"/>
      <c r="X43" s="96"/>
      <c r="Y43" s="96"/>
      <c r="Z43" s="96"/>
      <c r="AA43" s="96"/>
      <c r="AB43" s="96"/>
      <c r="AC43" s="59"/>
    </row>
    <row r="44" spans="1:29" ht="15" customHeight="1" x14ac:dyDescent="0.2">
      <c r="A44" s="418"/>
      <c r="B44" s="308"/>
      <c r="C44" s="318"/>
      <c r="D44" s="319"/>
      <c r="E44" s="320">
        <f t="shared" si="7"/>
        <v>0</v>
      </c>
      <c r="F44" s="320">
        <f t="shared" si="8"/>
        <v>0</v>
      </c>
      <c r="G44" s="348"/>
      <c r="H44" s="321"/>
      <c r="I44" s="321"/>
      <c r="J44" s="320"/>
      <c r="K44" s="322"/>
      <c r="L44" s="319"/>
      <c r="M44" s="320"/>
      <c r="N44" s="323"/>
      <c r="P44" s="59"/>
      <c r="W44" s="97"/>
      <c r="X44" s="96"/>
      <c r="Y44" s="96"/>
      <c r="Z44" s="96"/>
      <c r="AA44" s="96"/>
      <c r="AB44" s="96"/>
      <c r="AC44" s="59"/>
    </row>
    <row r="45" spans="1:29" ht="15" customHeight="1" x14ac:dyDescent="0.2">
      <c r="A45" s="317"/>
      <c r="B45" s="307"/>
      <c r="C45" s="318"/>
      <c r="D45" s="319"/>
      <c r="E45" s="320">
        <f t="shared" si="7"/>
        <v>0</v>
      </c>
      <c r="F45" s="320">
        <f t="shared" si="8"/>
        <v>0</v>
      </c>
      <c r="G45" s="348"/>
      <c r="H45" s="321"/>
      <c r="I45" s="321"/>
      <c r="J45" s="320"/>
      <c r="K45" s="322"/>
      <c r="L45" s="319"/>
      <c r="M45" s="320"/>
      <c r="N45" s="323"/>
      <c r="P45" s="59"/>
      <c r="W45" s="83"/>
      <c r="X45" s="83"/>
      <c r="Y45" s="83"/>
      <c r="Z45" s="83"/>
      <c r="AA45" s="83"/>
      <c r="AB45" s="60"/>
      <c r="AC45" s="59"/>
    </row>
    <row r="46" spans="1:29" ht="15" customHeight="1" x14ac:dyDescent="0.2">
      <c r="A46" s="317"/>
      <c r="B46" s="307"/>
      <c r="C46" s="318"/>
      <c r="D46" s="319"/>
      <c r="E46" s="320">
        <f t="shared" si="7"/>
        <v>0</v>
      </c>
      <c r="F46" s="320">
        <f t="shared" si="8"/>
        <v>0</v>
      </c>
      <c r="G46" s="348"/>
      <c r="H46" s="324"/>
      <c r="I46" s="322"/>
      <c r="J46" s="325"/>
      <c r="K46" s="322"/>
      <c r="L46" s="319"/>
      <c r="M46" s="320"/>
      <c r="N46" s="328"/>
      <c r="P46" s="59"/>
      <c r="W46" s="83"/>
      <c r="X46" s="83"/>
      <c r="Y46" s="83"/>
      <c r="Z46" s="83"/>
      <c r="AA46" s="83"/>
      <c r="AB46" s="60"/>
      <c r="AC46" s="59"/>
    </row>
    <row r="47" spans="1:29" ht="15" customHeight="1" x14ac:dyDescent="0.2">
      <c r="A47" s="418"/>
      <c r="B47" s="308"/>
      <c r="C47" s="348"/>
      <c r="D47" s="349"/>
      <c r="E47" s="320"/>
      <c r="F47" s="320"/>
      <c r="G47" s="320"/>
      <c r="H47" s="324"/>
      <c r="I47" s="322"/>
      <c r="J47" s="325"/>
      <c r="K47" s="322"/>
      <c r="L47" s="320"/>
      <c r="M47" s="320"/>
      <c r="N47" s="323"/>
      <c r="P47" s="59"/>
      <c r="W47" s="74"/>
      <c r="X47" s="74"/>
      <c r="Y47" s="74"/>
      <c r="Z47" s="63"/>
      <c r="AA47" s="74"/>
      <c r="AB47" s="74"/>
      <c r="AC47" s="59"/>
    </row>
    <row r="48" spans="1:29" ht="15" customHeight="1" x14ac:dyDescent="0.25">
      <c r="A48" s="418"/>
      <c r="B48" s="308"/>
      <c r="C48" s="938" t="s">
        <v>305</v>
      </c>
      <c r="D48" s="939"/>
      <c r="E48" s="320">
        <f>SUM(E41:E46)</f>
        <v>348</v>
      </c>
      <c r="F48" s="320">
        <f>SUM(F41:F46)</f>
        <v>240</v>
      </c>
      <c r="G48" s="320"/>
      <c r="H48" s="320"/>
      <c r="I48" s="320"/>
      <c r="J48" s="320"/>
      <c r="K48" s="320"/>
      <c r="L48" s="320"/>
      <c r="M48" s="320"/>
      <c r="N48" s="331"/>
      <c r="P48" s="59"/>
      <c r="Q48" s="63"/>
      <c r="R48" s="63"/>
      <c r="W48" s="60"/>
      <c r="X48" s="60"/>
      <c r="Y48" s="60"/>
      <c r="Z48" s="60"/>
      <c r="AA48" s="60"/>
      <c r="AB48" s="60"/>
      <c r="AC48" s="59"/>
    </row>
    <row r="49" spans="1:29" ht="15" customHeight="1" thickBot="1" x14ac:dyDescent="0.3">
      <c r="A49" s="333"/>
      <c r="B49" s="332"/>
      <c r="C49" s="916"/>
      <c r="D49" s="917"/>
      <c r="E49" s="917"/>
      <c r="F49" s="917"/>
      <c r="G49" s="918"/>
      <c r="H49" s="334"/>
      <c r="I49" s="334"/>
      <c r="J49" s="334"/>
      <c r="K49" s="334"/>
      <c r="L49" s="334"/>
      <c r="M49" s="334"/>
      <c r="N49" s="335"/>
      <c r="P49" s="59"/>
      <c r="Q49" s="63"/>
      <c r="R49" s="63"/>
      <c r="W49" s="60"/>
      <c r="X49" s="60"/>
      <c r="Y49" s="60"/>
      <c r="Z49" s="60"/>
      <c r="AA49" s="60"/>
      <c r="AB49" s="60"/>
      <c r="AC49" s="59"/>
    </row>
    <row r="50" spans="1:29" ht="15" customHeight="1" x14ac:dyDescent="0.25">
      <c r="A50" s="333"/>
      <c r="B50" s="332"/>
      <c r="C50" s="919" t="s">
        <v>18</v>
      </c>
      <c r="D50" s="920"/>
      <c r="E50" s="581">
        <f>SUM(E31+E48)</f>
        <v>2050.3000000000002</v>
      </c>
      <c r="F50" s="581">
        <f>SUM(F31+F48)</f>
        <v>1414</v>
      </c>
      <c r="G50" s="581">
        <f>SUM(G31+G48)</f>
        <v>15</v>
      </c>
      <c r="H50" s="334"/>
      <c r="I50" s="334"/>
      <c r="J50" s="334"/>
      <c r="K50" s="334"/>
      <c r="L50" s="334"/>
      <c r="M50" s="334"/>
      <c r="N50" s="335"/>
      <c r="P50" s="59"/>
      <c r="Q50" s="63"/>
      <c r="R50" s="63"/>
      <c r="W50" s="60"/>
      <c r="X50" s="60"/>
      <c r="Y50" s="60"/>
      <c r="Z50" s="60"/>
      <c r="AA50" s="60"/>
      <c r="AB50" s="60"/>
      <c r="AC50" s="59"/>
    </row>
    <row r="51" spans="1:29" ht="15" customHeight="1" thickBot="1" x14ac:dyDescent="0.3">
      <c r="A51" s="333"/>
      <c r="B51" s="332"/>
      <c r="C51" s="921" t="s">
        <v>112</v>
      </c>
      <c r="D51" s="922"/>
      <c r="E51" s="583">
        <f>SUM(E31+E33+E48)</f>
        <v>2631.75</v>
      </c>
      <c r="F51" s="583">
        <f>SUM(F31+F33+F48)</f>
        <v>1815</v>
      </c>
      <c r="G51" s="583">
        <f>SUM(G31+G33+G48)</f>
        <v>21</v>
      </c>
      <c r="H51" s="334"/>
      <c r="I51" s="334"/>
      <c r="J51" s="334"/>
      <c r="K51" s="334"/>
      <c r="L51" s="334"/>
      <c r="M51" s="334"/>
      <c r="N51" s="335"/>
      <c r="P51" s="59"/>
      <c r="Q51" s="63"/>
      <c r="R51" s="63"/>
      <c r="S51" s="63"/>
      <c r="T51" s="62"/>
      <c r="U51" s="61"/>
      <c r="V51" s="60"/>
      <c r="W51" s="60"/>
      <c r="X51" s="60"/>
      <c r="Y51" s="60"/>
      <c r="Z51" s="60"/>
      <c r="AA51" s="60"/>
      <c r="AB51" s="60"/>
      <c r="AC51" s="59"/>
    </row>
    <row r="52" spans="1:29" ht="15" customHeight="1" x14ac:dyDescent="0.25">
      <c r="A52" s="333"/>
      <c r="B52" s="332"/>
      <c r="C52" s="987"/>
      <c r="D52" s="988"/>
      <c r="E52" s="988"/>
      <c r="F52" s="988"/>
      <c r="G52" s="989"/>
      <c r="H52" s="334"/>
      <c r="I52" s="334"/>
      <c r="J52" s="334"/>
      <c r="K52" s="334"/>
      <c r="L52" s="334"/>
      <c r="M52" s="334"/>
      <c r="N52" s="335"/>
      <c r="P52" s="59"/>
      <c r="Q52" s="63"/>
      <c r="R52" s="63"/>
      <c r="S52" s="63"/>
      <c r="T52" s="62"/>
      <c r="U52" s="61"/>
      <c r="V52" s="60"/>
      <c r="W52" s="60"/>
      <c r="X52" s="60"/>
      <c r="Y52" s="60"/>
      <c r="Z52" s="60"/>
      <c r="AA52" s="60"/>
      <c r="AB52" s="60"/>
      <c r="AC52" s="59"/>
    </row>
    <row r="53" spans="1:29" ht="15" customHeight="1" x14ac:dyDescent="0.2">
      <c r="A53" s="926" t="s">
        <v>20</v>
      </c>
      <c r="B53" s="927"/>
      <c r="C53" s="927"/>
      <c r="D53" s="927"/>
      <c r="E53" s="927"/>
      <c r="F53" s="927"/>
      <c r="G53" s="927"/>
      <c r="H53" s="927"/>
      <c r="I53" s="927"/>
      <c r="J53" s="927"/>
      <c r="K53" s="927"/>
      <c r="L53" s="927"/>
      <c r="M53" s="927"/>
      <c r="N53" s="928"/>
    </row>
    <row r="54" spans="1:29" ht="15" customHeight="1" x14ac:dyDescent="0.2">
      <c r="A54" s="929"/>
      <c r="B54" s="930"/>
      <c r="C54" s="930"/>
      <c r="D54" s="930"/>
      <c r="E54" s="930"/>
      <c r="F54" s="930"/>
      <c r="G54" s="930"/>
      <c r="H54" s="930"/>
      <c r="I54" s="930"/>
      <c r="J54" s="930"/>
      <c r="K54" s="930"/>
      <c r="L54" s="930"/>
      <c r="M54" s="930"/>
      <c r="N54" s="931"/>
    </row>
    <row r="55" spans="1:29" ht="15" customHeight="1" x14ac:dyDescent="0.2">
      <c r="A55" s="932" t="s">
        <v>143</v>
      </c>
      <c r="B55" s="933"/>
      <c r="C55" s="933"/>
      <c r="D55" s="933"/>
      <c r="E55" s="933"/>
      <c r="F55" s="933"/>
      <c r="G55" s="933"/>
      <c r="H55" s="933"/>
      <c r="I55" s="933"/>
      <c r="J55" s="933"/>
      <c r="K55" s="933"/>
      <c r="L55" s="933"/>
      <c r="M55" s="933"/>
      <c r="N55" s="934"/>
    </row>
    <row r="56" spans="1:29" ht="15" customHeight="1" x14ac:dyDescent="0.2">
      <c r="A56" s="932" t="s">
        <v>144</v>
      </c>
      <c r="B56" s="933"/>
      <c r="C56" s="933"/>
      <c r="D56" s="933"/>
      <c r="E56" s="933"/>
      <c r="F56" s="933"/>
      <c r="G56" s="933"/>
      <c r="H56" s="933"/>
      <c r="I56" s="933"/>
      <c r="J56" s="933"/>
      <c r="K56" s="933"/>
      <c r="L56" s="933"/>
      <c r="M56" s="933"/>
      <c r="N56" s="934"/>
    </row>
    <row r="57" spans="1:29" ht="15" customHeight="1" x14ac:dyDescent="0.2">
      <c r="A57" s="932"/>
      <c r="B57" s="933"/>
      <c r="C57" s="933"/>
      <c r="D57" s="933"/>
      <c r="E57" s="933"/>
      <c r="F57" s="933"/>
      <c r="G57" s="933"/>
      <c r="H57" s="933"/>
      <c r="I57" s="933"/>
      <c r="J57" s="933"/>
      <c r="K57" s="933"/>
      <c r="L57" s="933"/>
      <c r="M57" s="933"/>
      <c r="N57" s="934"/>
    </row>
    <row r="58" spans="1:29" ht="15" customHeight="1" x14ac:dyDescent="0.2">
      <c r="A58" s="932"/>
      <c r="B58" s="933"/>
      <c r="C58" s="933"/>
      <c r="D58" s="933"/>
      <c r="E58" s="933"/>
      <c r="F58" s="933"/>
      <c r="G58" s="933"/>
      <c r="H58" s="933"/>
      <c r="I58" s="933"/>
      <c r="J58" s="933"/>
      <c r="K58" s="933"/>
      <c r="L58" s="933"/>
      <c r="M58" s="933"/>
      <c r="N58" s="934"/>
    </row>
    <row r="59" spans="1:29" ht="15" customHeight="1" x14ac:dyDescent="0.2">
      <c r="A59" s="932"/>
      <c r="B59" s="933"/>
      <c r="C59" s="933"/>
      <c r="D59" s="933"/>
      <c r="E59" s="933"/>
      <c r="F59" s="933"/>
      <c r="G59" s="933"/>
      <c r="H59" s="933"/>
      <c r="I59" s="933"/>
      <c r="J59" s="933"/>
      <c r="K59" s="933"/>
      <c r="L59" s="933"/>
      <c r="M59" s="933"/>
      <c r="N59" s="934"/>
    </row>
    <row r="60" spans="1:29" ht="15" customHeight="1" x14ac:dyDescent="0.2">
      <c r="A60" s="935"/>
      <c r="B60" s="936"/>
      <c r="C60" s="936"/>
      <c r="D60" s="936"/>
      <c r="E60" s="936"/>
      <c r="F60" s="936"/>
      <c r="G60" s="936"/>
      <c r="H60" s="936"/>
      <c r="I60" s="936"/>
      <c r="J60" s="936"/>
      <c r="K60" s="936"/>
      <c r="L60" s="936"/>
      <c r="M60" s="936"/>
      <c r="N60" s="937"/>
    </row>
    <row r="61" spans="1:29" ht="15" customHeight="1" thickBot="1" x14ac:dyDescent="0.25">
      <c r="A61" s="913"/>
      <c r="B61" s="914"/>
      <c r="C61" s="914"/>
      <c r="D61" s="914"/>
      <c r="E61" s="914"/>
      <c r="F61" s="914"/>
      <c r="G61" s="914"/>
      <c r="H61" s="914"/>
      <c r="I61" s="914"/>
      <c r="J61" s="914"/>
      <c r="K61" s="914"/>
      <c r="L61" s="914"/>
      <c r="M61" s="914"/>
      <c r="N61" s="915"/>
    </row>
  </sheetData>
  <mergeCells count="49">
    <mergeCell ref="A61:N61"/>
    <mergeCell ref="C48:D48"/>
    <mergeCell ref="C50:D50"/>
    <mergeCell ref="C51:D51"/>
    <mergeCell ref="A53:N54"/>
    <mergeCell ref="A55:N55"/>
    <mergeCell ref="A56:N56"/>
    <mergeCell ref="A57:N57"/>
    <mergeCell ref="A58:N58"/>
    <mergeCell ref="A59:N59"/>
    <mergeCell ref="A60:N60"/>
    <mergeCell ref="C49:G49"/>
    <mergeCell ref="C52:G52"/>
    <mergeCell ref="A37:D37"/>
    <mergeCell ref="A20:D20"/>
    <mergeCell ref="A21:D21"/>
    <mergeCell ref="A22:D22"/>
    <mergeCell ref="A23:D23"/>
    <mergeCell ref="A32:D32"/>
    <mergeCell ref="A33:D33"/>
    <mergeCell ref="A34:D34"/>
    <mergeCell ref="A35:D35"/>
    <mergeCell ref="A36:D36"/>
    <mergeCell ref="H30:N30"/>
    <mergeCell ref="A31:D31"/>
    <mergeCell ref="A14:D14"/>
    <mergeCell ref="A15:D15"/>
    <mergeCell ref="A16:D16"/>
    <mergeCell ref="A17:D17"/>
    <mergeCell ref="A18:D18"/>
    <mergeCell ref="A19:D19"/>
    <mergeCell ref="A24:D24"/>
    <mergeCell ref="A25:D25"/>
    <mergeCell ref="A26:D26"/>
    <mergeCell ref="A27:D27"/>
    <mergeCell ref="A28:D28"/>
    <mergeCell ref="A29:D29"/>
    <mergeCell ref="A13:D13"/>
    <mergeCell ref="K1:N1"/>
    <mergeCell ref="A2:C2"/>
    <mergeCell ref="K2:N2"/>
    <mergeCell ref="A3:C3"/>
    <mergeCell ref="K3:N3"/>
    <mergeCell ref="A4:C4"/>
    <mergeCell ref="A5:C5"/>
    <mergeCell ref="A6:C6"/>
    <mergeCell ref="A7:C7"/>
    <mergeCell ref="H7:N7"/>
    <mergeCell ref="C12:D12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7C038-BF8E-4AC8-9EEF-DF3EF760092D}">
  <sheetPr codeName="Sheet3">
    <tabColor theme="6" tint="0.39997558519241921"/>
  </sheetPr>
  <dimension ref="A1:AC57"/>
  <sheetViews>
    <sheetView showGridLines="0" view="pageLayout" topLeftCell="E10" zoomScale="80" zoomScaleNormal="90" zoomScalePageLayoutView="80" workbookViewId="0">
      <selection activeCell="J12" sqref="J12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434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434"/>
      <c r="G1" s="434"/>
      <c r="I1" s="221"/>
      <c r="J1" s="220"/>
      <c r="K1" s="973"/>
      <c r="L1" s="973"/>
      <c r="M1" s="973"/>
      <c r="N1" s="973"/>
    </row>
    <row r="2" spans="1:24" ht="14.25" customHeight="1" x14ac:dyDescent="0.25">
      <c r="A2" s="974" t="s">
        <v>91</v>
      </c>
      <c r="B2" s="974"/>
      <c r="C2" s="974"/>
      <c r="D2" s="297" t="s">
        <v>115</v>
      </c>
      <c r="E2" s="299"/>
      <c r="F2" s="299"/>
      <c r="G2" s="206"/>
      <c r="H2" s="214"/>
      <c r="I2" s="215"/>
      <c r="J2" s="214"/>
      <c r="K2" s="975" t="s">
        <v>102</v>
      </c>
      <c r="L2" s="975"/>
      <c r="M2" s="975"/>
      <c r="N2" s="975"/>
    </row>
    <row r="3" spans="1:24" ht="17.25" customHeight="1" x14ac:dyDescent="0.25">
      <c r="A3" s="976" t="s">
        <v>90</v>
      </c>
      <c r="B3" s="977"/>
      <c r="C3" s="977"/>
      <c r="D3" s="446" t="s">
        <v>109</v>
      </c>
      <c r="E3" s="380"/>
      <c r="F3" s="380"/>
      <c r="G3" s="395"/>
      <c r="H3" s="396"/>
      <c r="I3" s="219"/>
      <c r="J3" s="214"/>
      <c r="K3" s="978">
        <v>43889</v>
      </c>
      <c r="L3" s="979"/>
      <c r="M3" s="979"/>
      <c r="N3" s="979"/>
    </row>
    <row r="4" spans="1:24" ht="14.25" customHeight="1" x14ac:dyDescent="0.25">
      <c r="A4" s="976" t="s">
        <v>92</v>
      </c>
      <c r="B4" s="976"/>
      <c r="C4" s="976"/>
      <c r="D4" s="381"/>
      <c r="E4" s="382"/>
      <c r="F4" s="382"/>
      <c r="G4" s="397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6" t="s">
        <v>93</v>
      </c>
      <c r="B5" s="976"/>
      <c r="C5" s="976"/>
      <c r="D5" s="383"/>
      <c r="E5" s="382"/>
      <c r="F5" s="382"/>
      <c r="G5" s="397"/>
      <c r="H5" s="214"/>
      <c r="I5" s="214"/>
      <c r="J5" s="214"/>
      <c r="K5" s="215"/>
      <c r="L5" s="214"/>
      <c r="M5" s="351"/>
      <c r="N5" s="352"/>
    </row>
    <row r="6" spans="1:24" ht="14.25" customHeight="1" x14ac:dyDescent="0.25">
      <c r="A6" s="976" t="s">
        <v>95</v>
      </c>
      <c r="B6" s="977"/>
      <c r="C6" s="977"/>
      <c r="D6" s="417"/>
      <c r="E6" s="384"/>
      <c r="F6" s="384"/>
      <c r="G6" s="395"/>
      <c r="H6" s="420"/>
      <c r="I6" s="420"/>
      <c r="J6" s="420"/>
      <c r="K6" s="420"/>
      <c r="L6" s="420"/>
      <c r="M6" s="420"/>
      <c r="N6" s="420"/>
    </row>
    <row r="7" spans="1:24" ht="14.25" customHeight="1" x14ac:dyDescent="0.25">
      <c r="A7" s="976" t="s">
        <v>94</v>
      </c>
      <c r="B7" s="976"/>
      <c r="C7" s="976"/>
      <c r="D7" s="449" t="s">
        <v>111</v>
      </c>
      <c r="E7" s="449"/>
      <c r="F7" s="449"/>
      <c r="G7" s="214"/>
      <c r="H7" s="980"/>
      <c r="I7" s="981"/>
      <c r="J7" s="981"/>
      <c r="K7" s="981"/>
      <c r="L7" s="981"/>
      <c r="M7" s="981"/>
      <c r="N7" s="981"/>
    </row>
    <row r="8" spans="1:24" ht="14.25" customHeight="1" x14ac:dyDescent="0.25">
      <c r="A8" s="422"/>
      <c r="B8" s="422"/>
      <c r="C8" s="422"/>
      <c r="D8" s="214"/>
      <c r="E8" s="214"/>
      <c r="F8" s="214"/>
      <c r="G8" s="214"/>
      <c r="H8" s="420"/>
      <c r="I8" s="421"/>
      <c r="J8" s="421"/>
      <c r="K8" s="421"/>
      <c r="L8" s="421"/>
      <c r="M8" s="421"/>
      <c r="N8" s="421"/>
    </row>
    <row r="9" spans="1:24" ht="14.25" customHeight="1" x14ac:dyDescent="0.25">
      <c r="A9" s="422"/>
      <c r="B9" s="422"/>
      <c r="C9" s="422"/>
      <c r="D9" s="214"/>
      <c r="E9" s="214"/>
      <c r="F9" s="214"/>
      <c r="G9" s="214"/>
      <c r="H9" s="420"/>
      <c r="I9" s="421"/>
      <c r="J9" s="421"/>
      <c r="K9" s="421"/>
      <c r="L9" s="421"/>
      <c r="M9" s="421"/>
      <c r="N9" s="421"/>
    </row>
    <row r="10" spans="1:24" ht="14.25" customHeight="1" thickBot="1" x14ac:dyDescent="0.25">
      <c r="G10" s="203"/>
      <c r="H10" s="373">
        <v>240</v>
      </c>
      <c r="I10" s="373">
        <v>180</v>
      </c>
      <c r="J10" s="300">
        <v>120</v>
      </c>
      <c r="K10" s="300">
        <v>81</v>
      </c>
      <c r="L10" s="300">
        <v>64</v>
      </c>
      <c r="M10" s="300">
        <v>32</v>
      </c>
      <c r="N10" s="300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492"/>
      <c r="I11" s="492"/>
      <c r="J11" s="492"/>
      <c r="K11" s="492"/>
      <c r="L11" s="492"/>
      <c r="M11" s="492"/>
      <c r="N11" s="420"/>
      <c r="R11" s="425"/>
      <c r="S11" s="425"/>
      <c r="T11" s="425"/>
      <c r="U11" s="425"/>
      <c r="V11" s="425"/>
      <c r="W11" s="425"/>
      <c r="X11" s="425"/>
    </row>
    <row r="12" spans="1:24" ht="52.5" customHeight="1" thickBot="1" x14ac:dyDescent="0.3">
      <c r="A12" s="200"/>
      <c r="B12" s="199"/>
      <c r="C12" s="982"/>
      <c r="D12" s="879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531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70" t="s">
        <v>64</v>
      </c>
      <c r="B13" s="971"/>
      <c r="C13" s="971"/>
      <c r="D13" s="972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ht="15" customHeight="1" x14ac:dyDescent="0.2">
      <c r="A14" s="964" t="s">
        <v>159</v>
      </c>
      <c r="B14" s="965"/>
      <c r="C14" s="965"/>
      <c r="D14" s="966"/>
      <c r="E14" s="303"/>
      <c r="F14" s="304">
        <f t="shared" ref="F14:F22" si="0">SUM(H14*$H$10)+(I14*$I$10)+(J14*$J$10)+(K14*$K$10)+(L14*$L$10)+(M14*$M$10)+(N14*$N$10)</f>
        <v>120</v>
      </c>
      <c r="G14" s="305">
        <f>SUM(H14:N14)</f>
        <v>1</v>
      </c>
      <c r="H14" s="419"/>
      <c r="I14" s="307"/>
      <c r="J14" s="831">
        <v>1</v>
      </c>
      <c r="K14" s="307"/>
      <c r="L14" s="308"/>
      <c r="M14" s="308"/>
      <c r="N14" s="309"/>
      <c r="P14" s="63"/>
      <c r="Q14" s="160"/>
      <c r="R14" s="162"/>
      <c r="S14" s="160"/>
      <c r="T14" s="160"/>
      <c r="U14" s="160"/>
      <c r="V14" s="161"/>
      <c r="W14" s="160"/>
    </row>
    <row r="15" spans="1:24" s="508" customFormat="1" ht="15" customHeight="1" x14ac:dyDescent="0.2">
      <c r="A15" s="967" t="s">
        <v>375</v>
      </c>
      <c r="B15" s="968"/>
      <c r="C15" s="968"/>
      <c r="D15" s="969"/>
      <c r="E15" s="513"/>
      <c r="F15" s="502">
        <f t="shared" si="0"/>
        <v>81</v>
      </c>
      <c r="G15" s="503">
        <f>SUM(H15:N15)</f>
        <v>1</v>
      </c>
      <c r="H15" s="504"/>
      <c r="I15" s="505"/>
      <c r="J15" s="505"/>
      <c r="K15" s="505">
        <v>1</v>
      </c>
      <c r="L15" s="506"/>
      <c r="M15" s="506"/>
      <c r="N15" s="507"/>
      <c r="P15" s="509"/>
      <c r="Q15" s="510"/>
      <c r="R15" s="511"/>
      <c r="S15" s="510"/>
      <c r="T15" s="510"/>
      <c r="U15" s="510"/>
      <c r="V15" s="512"/>
      <c r="W15" s="510"/>
    </row>
    <row r="16" spans="1:24" s="508" customFormat="1" ht="15" customHeight="1" x14ac:dyDescent="0.2">
      <c r="A16" s="967" t="s">
        <v>376</v>
      </c>
      <c r="B16" s="968"/>
      <c r="C16" s="968"/>
      <c r="D16" s="969"/>
      <c r="E16" s="501"/>
      <c r="F16" s="502">
        <f t="shared" si="0"/>
        <v>81</v>
      </c>
      <c r="G16" s="503">
        <f>SUM(H16:N16)</f>
        <v>1</v>
      </c>
      <c r="H16" s="504"/>
      <c r="I16" s="505"/>
      <c r="J16" s="505"/>
      <c r="K16" s="505">
        <v>1</v>
      </c>
      <c r="L16" s="506"/>
      <c r="M16" s="506"/>
      <c r="N16" s="507"/>
      <c r="P16" s="509"/>
      <c r="Q16" s="510"/>
      <c r="R16" s="511"/>
      <c r="S16" s="510"/>
      <c r="T16" s="510"/>
      <c r="U16" s="510"/>
      <c r="V16" s="512"/>
      <c r="W16" s="510"/>
    </row>
    <row r="17" spans="1:23" s="522" customFormat="1" ht="15" customHeight="1" x14ac:dyDescent="0.2">
      <c r="A17" s="984" t="s">
        <v>377</v>
      </c>
      <c r="B17" s="985"/>
      <c r="C17" s="985"/>
      <c r="D17" s="986"/>
      <c r="E17" s="514"/>
      <c r="F17" s="515">
        <f t="shared" si="0"/>
        <v>81</v>
      </c>
      <c r="G17" s="516">
        <f t="shared" ref="G17:G23" si="1">SUM(H17:N17)</f>
        <v>1</v>
      </c>
      <c r="H17" s="529"/>
      <c r="I17" s="519"/>
      <c r="J17" s="519"/>
      <c r="K17" s="519">
        <v>1</v>
      </c>
      <c r="L17" s="530"/>
      <c r="M17" s="530"/>
      <c r="N17" s="531"/>
      <c r="P17" s="523"/>
      <c r="Q17" s="524"/>
      <c r="R17" s="525"/>
      <c r="S17" s="524"/>
      <c r="T17" s="524"/>
      <c r="U17" s="524"/>
      <c r="V17" s="526"/>
      <c r="W17" s="524"/>
    </row>
    <row r="18" spans="1:23" s="522" customFormat="1" ht="15" customHeight="1" x14ac:dyDescent="0.2">
      <c r="A18" s="990" t="s">
        <v>378</v>
      </c>
      <c r="B18" s="991"/>
      <c r="C18" s="991"/>
      <c r="D18" s="992"/>
      <c r="E18" s="514"/>
      <c r="F18" s="515">
        <f t="shared" si="0"/>
        <v>81</v>
      </c>
      <c r="G18" s="516">
        <f t="shared" si="1"/>
        <v>1</v>
      </c>
      <c r="H18" s="529"/>
      <c r="I18" s="519"/>
      <c r="J18" s="519"/>
      <c r="K18" s="519">
        <v>1</v>
      </c>
      <c r="L18" s="530"/>
      <c r="M18" s="530"/>
      <c r="N18" s="531"/>
      <c r="P18" s="523"/>
      <c r="Q18" s="524"/>
      <c r="R18" s="525"/>
      <c r="S18" s="524"/>
      <c r="T18" s="524"/>
      <c r="U18" s="524"/>
      <c r="V18" s="526"/>
      <c r="W18" s="524"/>
    </row>
    <row r="19" spans="1:23" s="508" customFormat="1" ht="15" customHeight="1" x14ac:dyDescent="0.2">
      <c r="A19" s="993" t="s">
        <v>379</v>
      </c>
      <c r="B19" s="994"/>
      <c r="C19" s="994"/>
      <c r="D19" s="995"/>
      <c r="E19" s="513"/>
      <c r="F19" s="502">
        <f t="shared" si="0"/>
        <v>81</v>
      </c>
      <c r="G19" s="503">
        <f t="shared" si="1"/>
        <v>1</v>
      </c>
      <c r="H19" s="504"/>
      <c r="I19" s="505"/>
      <c r="J19" s="505"/>
      <c r="K19" s="505">
        <v>1</v>
      </c>
      <c r="L19" s="506"/>
      <c r="M19" s="506"/>
      <c r="N19" s="507"/>
      <c r="P19" s="509"/>
      <c r="Q19" s="510"/>
      <c r="R19" s="511"/>
      <c r="S19" s="510"/>
      <c r="T19" s="510"/>
      <c r="U19" s="510"/>
      <c r="V19" s="512"/>
      <c r="W19" s="510"/>
    </row>
    <row r="20" spans="1:23" s="508" customFormat="1" ht="15" customHeight="1" x14ac:dyDescent="0.2">
      <c r="A20" s="993" t="s">
        <v>380</v>
      </c>
      <c r="B20" s="994"/>
      <c r="C20" s="994"/>
      <c r="D20" s="995"/>
      <c r="E20" s="513"/>
      <c r="F20" s="502">
        <f t="shared" si="0"/>
        <v>81</v>
      </c>
      <c r="G20" s="503">
        <f t="shared" si="1"/>
        <v>1</v>
      </c>
      <c r="H20" s="504"/>
      <c r="I20" s="505"/>
      <c r="J20" s="505"/>
      <c r="K20" s="505">
        <v>1</v>
      </c>
      <c r="L20" s="506"/>
      <c r="M20" s="506"/>
      <c r="N20" s="507"/>
      <c r="P20" s="509"/>
      <c r="Q20" s="510"/>
      <c r="R20" s="511"/>
      <c r="S20" s="510"/>
      <c r="T20" s="510"/>
      <c r="U20" s="510"/>
      <c r="V20" s="512"/>
      <c r="W20" s="510"/>
    </row>
    <row r="21" spans="1:23" s="508" customFormat="1" ht="15" customHeight="1" x14ac:dyDescent="0.2">
      <c r="A21" s="993" t="s">
        <v>381</v>
      </c>
      <c r="B21" s="994"/>
      <c r="C21" s="994"/>
      <c r="D21" s="995"/>
      <c r="E21" s="513"/>
      <c r="F21" s="502">
        <f t="shared" si="0"/>
        <v>81</v>
      </c>
      <c r="G21" s="503">
        <f t="shared" si="1"/>
        <v>1</v>
      </c>
      <c r="H21" s="504"/>
      <c r="I21" s="505"/>
      <c r="J21" s="505"/>
      <c r="K21" s="505">
        <v>1</v>
      </c>
      <c r="L21" s="506"/>
      <c r="M21" s="506"/>
      <c r="N21" s="507"/>
      <c r="P21" s="509"/>
      <c r="Q21" s="510"/>
      <c r="R21" s="511"/>
      <c r="S21" s="510"/>
      <c r="T21" s="510"/>
      <c r="U21" s="510"/>
      <c r="V21" s="512"/>
      <c r="W21" s="510"/>
    </row>
    <row r="22" spans="1:23" s="522" customFormat="1" ht="15" customHeight="1" x14ac:dyDescent="0.2">
      <c r="A22" s="990" t="s">
        <v>382</v>
      </c>
      <c r="B22" s="991"/>
      <c r="C22" s="991"/>
      <c r="D22" s="992"/>
      <c r="E22" s="514"/>
      <c r="F22" s="515">
        <f t="shared" si="0"/>
        <v>81</v>
      </c>
      <c r="G22" s="516">
        <f t="shared" si="1"/>
        <v>1</v>
      </c>
      <c r="H22" s="517"/>
      <c r="I22" s="518"/>
      <c r="J22" s="519"/>
      <c r="K22" s="518">
        <v>1</v>
      </c>
      <c r="L22" s="520"/>
      <c r="M22" s="520"/>
      <c r="N22" s="521"/>
      <c r="P22" s="523"/>
      <c r="Q22" s="524"/>
      <c r="R22" s="525"/>
      <c r="S22" s="524"/>
      <c r="T22" s="524"/>
      <c r="U22" s="524"/>
      <c r="V22" s="526"/>
      <c r="W22" s="524"/>
    </row>
    <row r="23" spans="1:23" s="522" customFormat="1" ht="15" customHeight="1" x14ac:dyDescent="0.2">
      <c r="A23" s="996" t="s">
        <v>383</v>
      </c>
      <c r="B23" s="997"/>
      <c r="C23" s="997"/>
      <c r="D23" s="998"/>
      <c r="E23" s="513"/>
      <c r="F23" s="502">
        <f>SUM(H23*$H$10)+(I23*$I$10)+(J23*$J$10)+(K23*$K$10)+(L23*$L$10)+(M23*$M$10)+(N23*$N$10)</f>
        <v>64</v>
      </c>
      <c r="G23" s="503">
        <f t="shared" si="1"/>
        <v>1</v>
      </c>
      <c r="H23" s="532"/>
      <c r="I23" s="533"/>
      <c r="J23" s="505"/>
      <c r="K23" s="533"/>
      <c r="L23" s="534">
        <v>1</v>
      </c>
      <c r="M23" s="534"/>
      <c r="N23" s="535"/>
      <c r="P23" s="523"/>
      <c r="Q23" s="524"/>
      <c r="R23" s="525"/>
      <c r="S23" s="524"/>
      <c r="T23" s="524"/>
      <c r="U23" s="524"/>
      <c r="V23" s="526"/>
      <c r="W23" s="524"/>
    </row>
    <row r="24" spans="1:23" s="150" customFormat="1" ht="15" customHeight="1" x14ac:dyDescent="0.2">
      <c r="A24" s="536"/>
      <c r="B24" s="537"/>
      <c r="C24" s="537"/>
      <c r="D24" s="538"/>
      <c r="E24" s="539"/>
      <c r="F24" s="540"/>
      <c r="G24" s="390"/>
      <c r="H24" s="541"/>
      <c r="I24" s="542"/>
      <c r="J24" s="392"/>
      <c r="K24" s="542"/>
      <c r="L24" s="543"/>
      <c r="M24" s="543"/>
      <c r="N24" s="544"/>
      <c r="P24" s="63"/>
      <c r="Q24" s="545"/>
      <c r="R24" s="546"/>
      <c r="S24" s="545"/>
      <c r="T24" s="545"/>
      <c r="U24" s="545"/>
      <c r="V24" s="547"/>
      <c r="W24" s="545"/>
    </row>
    <row r="25" spans="1:23" ht="15" customHeight="1" x14ac:dyDescent="0.2">
      <c r="A25" s="940"/>
      <c r="B25" s="941"/>
      <c r="C25" s="941"/>
      <c r="D25" s="942"/>
      <c r="E25" s="302"/>
      <c r="F25" s="304"/>
      <c r="G25" s="305"/>
      <c r="H25" s="311"/>
      <c r="I25" s="312"/>
      <c r="J25" s="307"/>
      <c r="K25" s="312"/>
      <c r="L25" s="423"/>
      <c r="M25" s="423"/>
      <c r="N25" s="314"/>
      <c r="P25" s="63"/>
      <c r="Q25" s="160"/>
      <c r="R25" s="162"/>
      <c r="S25" s="160"/>
      <c r="T25" s="160"/>
      <c r="U25" s="160"/>
      <c r="V25" s="161"/>
      <c r="W25" s="160"/>
    </row>
    <row r="26" spans="1:23" ht="15" customHeight="1" x14ac:dyDescent="0.25">
      <c r="A26" s="428" t="s">
        <v>113</v>
      </c>
      <c r="B26" s="429"/>
      <c r="C26" s="429"/>
      <c r="D26" s="429"/>
      <c r="E26" s="430"/>
      <c r="F26" s="372"/>
      <c r="G26" s="315">
        <f>SUM(G14:G25)</f>
        <v>10</v>
      </c>
      <c r="H26" s="943"/>
      <c r="I26" s="944"/>
      <c r="J26" s="944"/>
      <c r="K26" s="944"/>
      <c r="L26" s="944"/>
      <c r="M26" s="944"/>
      <c r="N26" s="945"/>
      <c r="P26" s="63"/>
      <c r="Q26" s="160"/>
      <c r="R26" s="162"/>
      <c r="S26" s="160"/>
      <c r="T26" s="160"/>
      <c r="U26" s="160"/>
      <c r="V26" s="161"/>
      <c r="W26" s="160"/>
    </row>
    <row r="27" spans="1:23" ht="15" customHeight="1" x14ac:dyDescent="0.25">
      <c r="A27" s="946" t="s">
        <v>8</v>
      </c>
      <c r="B27" s="947"/>
      <c r="C27" s="947"/>
      <c r="D27" s="948"/>
      <c r="E27" s="120">
        <f>SUM(F27*$E$12)</f>
        <v>1206.3999999999999</v>
      </c>
      <c r="F27" s="136">
        <f>SUM(H27*$H$10)+(I27*$I$10)+(J27*$J$10)+(K27*$K$10)+(L27*$L$10)+(M27*$M$10)+(N27*$N$10)</f>
        <v>832</v>
      </c>
      <c r="G27" s="135">
        <f>SUM(H27:N27)</f>
        <v>10</v>
      </c>
      <c r="H27" s="157">
        <f t="shared" ref="H27:N27" si="2">SUM(H14:H26)</f>
        <v>0</v>
      </c>
      <c r="I27" s="157">
        <f t="shared" si="2"/>
        <v>0</v>
      </c>
      <c r="J27" s="157">
        <f t="shared" si="2"/>
        <v>1</v>
      </c>
      <c r="K27" s="157">
        <f t="shared" si="2"/>
        <v>8</v>
      </c>
      <c r="L27" s="157">
        <f t="shared" si="2"/>
        <v>1</v>
      </c>
      <c r="M27" s="157">
        <f t="shared" si="2"/>
        <v>0</v>
      </c>
      <c r="N27" s="157">
        <f t="shared" si="2"/>
        <v>0</v>
      </c>
      <c r="Q27" s="140"/>
    </row>
    <row r="28" spans="1:23" ht="15" customHeight="1" x14ac:dyDescent="0.25">
      <c r="A28" s="949"/>
      <c r="B28" s="950"/>
      <c r="C28" s="950"/>
      <c r="D28" s="950"/>
      <c r="E28" s="155"/>
      <c r="F28" s="154"/>
      <c r="G28" s="154"/>
      <c r="H28" s="154"/>
      <c r="I28" s="154"/>
      <c r="J28" s="154"/>
      <c r="K28" s="154"/>
      <c r="L28" s="424"/>
      <c r="M28" s="424"/>
      <c r="N28" s="152"/>
      <c r="P28" s="63"/>
      <c r="Q28" s="151"/>
      <c r="R28" s="150"/>
      <c r="S28" s="150"/>
      <c r="T28" s="150"/>
    </row>
    <row r="29" spans="1:23" ht="15" customHeight="1" x14ac:dyDescent="0.25">
      <c r="A29" s="951" t="s">
        <v>104</v>
      </c>
      <c r="B29" s="952"/>
      <c r="C29" s="952"/>
      <c r="D29" s="953"/>
      <c r="E29" s="388">
        <f>SUM(F29*$E$12)</f>
        <v>537.94999999999993</v>
      </c>
      <c r="F29" s="389">
        <f>SUM(H29*$H$10)+(I29*$I$10)+(J29*$J$10)+(K29*$K$10)+(L29*$L$10)+(M29*$M$10)+(N29*$N$10)</f>
        <v>371</v>
      </c>
      <c r="G29" s="390">
        <f>SUM(H29:N29)</f>
        <v>5</v>
      </c>
      <c r="H29" s="391"/>
      <c r="I29" s="392"/>
      <c r="J29" s="392"/>
      <c r="K29" s="392">
        <v>3</v>
      </c>
      <c r="L29" s="831">
        <v>2</v>
      </c>
      <c r="M29" s="821"/>
      <c r="N29" s="394"/>
      <c r="P29" s="149"/>
    </row>
    <row r="30" spans="1:23" ht="15" customHeight="1" x14ac:dyDescent="0.25">
      <c r="A30" s="951"/>
      <c r="B30" s="952"/>
      <c r="C30" s="952"/>
      <c r="D30" s="953"/>
      <c r="E30" s="388"/>
      <c r="F30" s="389"/>
      <c r="G30" s="390"/>
      <c r="H30" s="391"/>
      <c r="I30" s="392"/>
      <c r="J30" s="392"/>
      <c r="K30" s="392"/>
      <c r="L30" s="393"/>
      <c r="M30" s="393"/>
      <c r="N30" s="394"/>
      <c r="P30" s="63"/>
      <c r="Q30" s="140"/>
    </row>
    <row r="31" spans="1:23" ht="15" customHeight="1" x14ac:dyDescent="0.25">
      <c r="A31" s="946" t="s">
        <v>59</v>
      </c>
      <c r="B31" s="947"/>
      <c r="C31" s="947"/>
      <c r="D31" s="948"/>
      <c r="E31" s="120">
        <f>SUM(F31*$E$12)</f>
        <v>537.94999999999993</v>
      </c>
      <c r="F31" s="136">
        <f>SUM(H31*$H$10)+(I31*$I$10)+(J31*$J$10)+(K31*$K$10)+(L31*$L$10)+(M31*$M$10)+(N31*$N$10)</f>
        <v>371</v>
      </c>
      <c r="G31" s="135">
        <f t="shared" ref="G31:N31" si="3">SUM(G29:G30)</f>
        <v>5</v>
      </c>
      <c r="H31" s="135">
        <f t="shared" si="3"/>
        <v>0</v>
      </c>
      <c r="I31" s="135">
        <f t="shared" si="3"/>
        <v>0</v>
      </c>
      <c r="J31" s="135">
        <f t="shared" si="3"/>
        <v>0</v>
      </c>
      <c r="K31" s="135">
        <f t="shared" si="3"/>
        <v>3</v>
      </c>
      <c r="L31" s="135">
        <f t="shared" si="3"/>
        <v>2</v>
      </c>
      <c r="M31" s="135">
        <f t="shared" si="3"/>
        <v>0</v>
      </c>
      <c r="N31" s="135">
        <f t="shared" si="3"/>
        <v>0</v>
      </c>
    </row>
    <row r="32" spans="1:23" ht="15" customHeight="1" x14ac:dyDescent="0.25">
      <c r="A32" s="954"/>
      <c r="B32" s="955"/>
      <c r="C32" s="955"/>
      <c r="D32" s="955"/>
      <c r="E32" s="130"/>
      <c r="F32" s="129"/>
      <c r="G32" s="127"/>
      <c r="H32" s="128"/>
      <c r="I32" s="127"/>
      <c r="J32" s="127"/>
      <c r="K32" s="127"/>
      <c r="L32" s="126"/>
      <c r="M32" s="126"/>
      <c r="N32" s="125"/>
    </row>
    <row r="33" spans="1:29" ht="15" customHeight="1" thickBot="1" x14ac:dyDescent="0.3">
      <c r="A33" s="956" t="s">
        <v>24</v>
      </c>
      <c r="B33" s="957"/>
      <c r="C33" s="957"/>
      <c r="D33" s="958"/>
      <c r="E33" s="120">
        <f t="shared" ref="E33:N33" si="4">SUM(E27+E31)</f>
        <v>1744.35</v>
      </c>
      <c r="F33" s="120">
        <f t="shared" si="4"/>
        <v>1203</v>
      </c>
      <c r="G33" s="120">
        <f t="shared" si="4"/>
        <v>15</v>
      </c>
      <c r="H33" s="120">
        <f t="shared" si="4"/>
        <v>0</v>
      </c>
      <c r="I33" s="120">
        <f t="shared" si="4"/>
        <v>0</v>
      </c>
      <c r="J33" s="120">
        <f t="shared" si="4"/>
        <v>1</v>
      </c>
      <c r="K33" s="120">
        <f t="shared" si="4"/>
        <v>11</v>
      </c>
      <c r="L33" s="120">
        <f t="shared" si="4"/>
        <v>3</v>
      </c>
      <c r="M33" s="120">
        <f t="shared" si="4"/>
        <v>0</v>
      </c>
      <c r="N33" s="120">
        <f t="shared" si="4"/>
        <v>0</v>
      </c>
    </row>
    <row r="34" spans="1:29" ht="13.5" hidden="1" thickBot="1" x14ac:dyDescent="0.25">
      <c r="A34" s="357"/>
      <c r="B34" s="358"/>
      <c r="C34" s="118" t="s">
        <v>9</v>
      </c>
      <c r="D34" s="117"/>
      <c r="E34" s="117"/>
      <c r="F34" s="117"/>
      <c r="G34" s="116" t="e">
        <f>#REF!+#REF!</f>
        <v>#REF!</v>
      </c>
      <c r="H34" s="115"/>
      <c r="I34" s="115"/>
      <c r="J34" s="115"/>
      <c r="K34" s="115"/>
      <c r="L34" s="115"/>
      <c r="M34" s="115"/>
      <c r="N34" s="114"/>
    </row>
    <row r="35" spans="1:29" ht="13.5" hidden="1" thickBot="1" x14ac:dyDescent="0.25">
      <c r="A35" s="113"/>
      <c r="B35" s="112"/>
      <c r="C35" s="111" t="s">
        <v>10</v>
      </c>
      <c r="D35" s="110"/>
      <c r="E35" s="110"/>
      <c r="F35" s="110"/>
      <c r="G35" s="109"/>
      <c r="H35" s="108" t="e">
        <f>(#REF!+#REF!)*100</f>
        <v>#REF!</v>
      </c>
      <c r="I35" s="108" t="e">
        <f>(#REF!+#REF!)*100</f>
        <v>#REF!</v>
      </c>
      <c r="J35" s="108" t="e">
        <f>(#REF!+#REF!)*100</f>
        <v>#REF!</v>
      </c>
      <c r="K35" s="108" t="e">
        <f>(#REF!+#REF!)*168</f>
        <v>#REF!</v>
      </c>
      <c r="L35" s="108" t="e">
        <f>(#REF!+#REF!)*48</f>
        <v>#REF!</v>
      </c>
      <c r="M35" s="107" t="e">
        <f>(#REF!+#REF!)*36</f>
        <v>#REF!</v>
      </c>
      <c r="N35" s="106" t="e">
        <f>(#REF!+#REF!)*36</f>
        <v>#REF!</v>
      </c>
    </row>
    <row r="36" spans="1:29" ht="58.5" customHeight="1" thickTop="1" x14ac:dyDescent="0.25">
      <c r="A36" s="105" t="s">
        <v>11</v>
      </c>
      <c r="B36" s="104" t="s">
        <v>12</v>
      </c>
      <c r="C36" s="103" t="s">
        <v>13</v>
      </c>
      <c r="D36" s="101"/>
      <c r="E36" s="101"/>
      <c r="F36" s="101"/>
      <c r="G36" s="101"/>
      <c r="H36" s="102" t="s">
        <v>3</v>
      </c>
      <c r="I36" s="101"/>
      <c r="J36" s="100"/>
      <c r="K36" s="100"/>
      <c r="L36" s="100"/>
      <c r="M36" s="99" t="s">
        <v>15</v>
      </c>
      <c r="N36" s="98" t="s">
        <v>16</v>
      </c>
      <c r="P36" s="59"/>
      <c r="Q36" s="59"/>
      <c r="R36" s="83"/>
      <c r="W36" s="83"/>
      <c r="X36" s="83"/>
      <c r="Y36" s="83"/>
      <c r="Z36" s="83"/>
      <c r="AA36" s="83"/>
      <c r="AB36" s="83"/>
      <c r="AC36" s="59"/>
    </row>
    <row r="37" spans="1:29" ht="15" customHeight="1" x14ac:dyDescent="0.2">
      <c r="A37" s="418"/>
      <c r="B37" s="308" t="s">
        <v>86</v>
      </c>
      <c r="C37" s="318" t="s">
        <v>160</v>
      </c>
      <c r="D37" s="336"/>
      <c r="E37" s="320">
        <f t="shared" ref="E37:E42" si="5">SUM(F37*$E$12)</f>
        <v>116</v>
      </c>
      <c r="F37" s="320">
        <f t="shared" ref="F37:F42" si="6">SUM(N37*M37)</f>
        <v>80</v>
      </c>
      <c r="G37" s="348"/>
      <c r="H37" s="321"/>
      <c r="I37" s="321"/>
      <c r="J37" s="320"/>
      <c r="K37" s="322"/>
      <c r="L37" s="319"/>
      <c r="M37" s="320">
        <v>1</v>
      </c>
      <c r="N37" s="323">
        <v>80</v>
      </c>
      <c r="P37" s="59"/>
      <c r="W37" s="97"/>
      <c r="X37" s="96"/>
      <c r="Y37" s="96"/>
      <c r="Z37" s="96"/>
      <c r="AA37" s="96"/>
      <c r="AB37" s="96"/>
      <c r="AC37" s="59"/>
    </row>
    <row r="38" spans="1:29" ht="15" customHeight="1" x14ac:dyDescent="0.2">
      <c r="A38" s="418"/>
      <c r="B38" s="308" t="s">
        <v>86</v>
      </c>
      <c r="C38" s="960" t="s">
        <v>384</v>
      </c>
      <c r="D38" s="953"/>
      <c r="E38" s="320">
        <f t="shared" si="5"/>
        <v>36.25</v>
      </c>
      <c r="F38" s="320">
        <f t="shared" si="6"/>
        <v>25</v>
      </c>
      <c r="G38" s="348"/>
      <c r="H38" s="324"/>
      <c r="I38" s="322"/>
      <c r="J38" s="325"/>
      <c r="K38" s="322"/>
      <c r="L38" s="319"/>
      <c r="M38" s="320">
        <v>1</v>
      </c>
      <c r="N38" s="328">
        <v>25</v>
      </c>
      <c r="P38" s="59"/>
      <c r="W38" s="97"/>
      <c r="X38" s="96"/>
      <c r="Y38" s="96"/>
      <c r="Z38" s="96"/>
      <c r="AA38" s="96"/>
      <c r="AB38" s="96"/>
      <c r="AC38" s="59"/>
    </row>
    <row r="39" spans="1:29" ht="15" customHeight="1" x14ac:dyDescent="0.2">
      <c r="A39" s="418"/>
      <c r="B39" s="308"/>
      <c r="C39" s="527"/>
      <c r="D39" s="528"/>
      <c r="E39" s="320">
        <f t="shared" si="5"/>
        <v>0</v>
      </c>
      <c r="F39" s="320">
        <f t="shared" si="6"/>
        <v>0</v>
      </c>
      <c r="G39" s="348"/>
      <c r="H39" s="324"/>
      <c r="I39" s="322"/>
      <c r="J39" s="325"/>
      <c r="K39" s="322"/>
      <c r="L39" s="319"/>
      <c r="M39" s="326"/>
      <c r="N39" s="327"/>
      <c r="P39" s="59"/>
      <c r="W39" s="97"/>
      <c r="X39" s="96"/>
      <c r="Y39" s="96"/>
      <c r="Z39" s="96"/>
      <c r="AA39" s="96"/>
      <c r="AB39" s="96"/>
      <c r="AC39" s="59"/>
    </row>
    <row r="40" spans="1:29" ht="15" customHeight="1" x14ac:dyDescent="0.2">
      <c r="A40" s="418"/>
      <c r="B40" s="308"/>
      <c r="C40" s="318"/>
      <c r="D40" s="319"/>
      <c r="E40" s="320">
        <f t="shared" si="5"/>
        <v>0</v>
      </c>
      <c r="F40" s="320">
        <f t="shared" si="6"/>
        <v>0</v>
      </c>
      <c r="G40" s="348"/>
      <c r="H40" s="321"/>
      <c r="I40" s="321"/>
      <c r="J40" s="320"/>
      <c r="K40" s="322"/>
      <c r="L40" s="319"/>
      <c r="M40" s="320"/>
      <c r="N40" s="323"/>
      <c r="P40" s="59"/>
      <c r="W40" s="97"/>
      <c r="X40" s="96"/>
      <c r="Y40" s="96"/>
      <c r="Z40" s="96"/>
      <c r="AA40" s="96"/>
      <c r="AB40" s="96"/>
      <c r="AC40" s="59"/>
    </row>
    <row r="41" spans="1:29" ht="15" customHeight="1" x14ac:dyDescent="0.2">
      <c r="A41" s="317"/>
      <c r="B41" s="307"/>
      <c r="C41" s="318"/>
      <c r="D41" s="319"/>
      <c r="E41" s="320">
        <f t="shared" si="5"/>
        <v>0</v>
      </c>
      <c r="F41" s="320">
        <f t="shared" si="6"/>
        <v>0</v>
      </c>
      <c r="G41" s="348"/>
      <c r="H41" s="321"/>
      <c r="I41" s="321"/>
      <c r="J41" s="320"/>
      <c r="K41" s="322"/>
      <c r="L41" s="319"/>
      <c r="M41" s="320"/>
      <c r="N41" s="323"/>
      <c r="P41" s="59"/>
      <c r="W41" s="83"/>
      <c r="X41" s="83"/>
      <c r="Y41" s="83"/>
      <c r="Z41" s="83"/>
      <c r="AA41" s="83"/>
      <c r="AB41" s="60"/>
      <c r="AC41" s="59"/>
    </row>
    <row r="42" spans="1:29" ht="15" customHeight="1" x14ac:dyDescent="0.2">
      <c r="A42" s="317"/>
      <c r="B42" s="307"/>
      <c r="C42" s="318"/>
      <c r="D42" s="319"/>
      <c r="E42" s="320">
        <f t="shared" si="5"/>
        <v>0</v>
      </c>
      <c r="F42" s="320">
        <f t="shared" si="6"/>
        <v>0</v>
      </c>
      <c r="G42" s="348"/>
      <c r="H42" s="324"/>
      <c r="I42" s="322"/>
      <c r="J42" s="325"/>
      <c r="K42" s="322"/>
      <c r="L42" s="319"/>
      <c r="M42" s="320"/>
      <c r="N42" s="328"/>
      <c r="P42" s="59"/>
      <c r="W42" s="83"/>
      <c r="X42" s="83"/>
      <c r="Y42" s="83"/>
      <c r="Z42" s="83"/>
      <c r="AA42" s="83"/>
      <c r="AB42" s="60"/>
      <c r="AC42" s="59"/>
    </row>
    <row r="43" spans="1:29" ht="15" customHeight="1" x14ac:dyDescent="0.2">
      <c r="A43" s="418"/>
      <c r="B43" s="308"/>
      <c r="C43" s="348"/>
      <c r="D43" s="349"/>
      <c r="E43" s="320"/>
      <c r="F43" s="320"/>
      <c r="G43" s="320"/>
      <c r="H43" s="324"/>
      <c r="I43" s="322"/>
      <c r="J43" s="325"/>
      <c r="K43" s="322"/>
      <c r="L43" s="320"/>
      <c r="M43" s="320"/>
      <c r="N43" s="323"/>
      <c r="P43" s="59"/>
      <c r="W43" s="74"/>
      <c r="X43" s="74"/>
      <c r="Y43" s="74"/>
      <c r="Z43" s="63"/>
      <c r="AA43" s="74"/>
      <c r="AB43" s="74"/>
      <c r="AC43" s="59"/>
    </row>
    <row r="44" spans="1:29" ht="15" customHeight="1" x14ac:dyDescent="0.25">
      <c r="A44" s="418"/>
      <c r="B44" s="308"/>
      <c r="C44" s="938" t="s">
        <v>305</v>
      </c>
      <c r="D44" s="939"/>
      <c r="E44" s="320">
        <f>SUM(E37:E42)</f>
        <v>152.25</v>
      </c>
      <c r="F44" s="320">
        <f>SUM(F37:F42)</f>
        <v>105</v>
      </c>
      <c r="G44" s="320"/>
      <c r="H44" s="320"/>
      <c r="I44" s="320"/>
      <c r="J44" s="320"/>
      <c r="K44" s="320"/>
      <c r="L44" s="320"/>
      <c r="M44" s="320"/>
      <c r="N44" s="331"/>
      <c r="P44" s="59"/>
      <c r="Q44" s="63"/>
      <c r="R44" s="63"/>
      <c r="W44" s="60"/>
      <c r="X44" s="60"/>
      <c r="Y44" s="60"/>
      <c r="Z44" s="60"/>
      <c r="AA44" s="60"/>
      <c r="AB44" s="60"/>
      <c r="AC44" s="59"/>
    </row>
    <row r="45" spans="1:29" ht="15" customHeight="1" thickBot="1" x14ac:dyDescent="0.3">
      <c r="A45" s="333"/>
      <c r="B45" s="332"/>
      <c r="C45" s="916"/>
      <c r="D45" s="917"/>
      <c r="E45" s="917"/>
      <c r="F45" s="917"/>
      <c r="G45" s="918"/>
      <c r="H45" s="334"/>
      <c r="I45" s="334"/>
      <c r="J45" s="334"/>
      <c r="K45" s="334"/>
      <c r="L45" s="334"/>
      <c r="M45" s="334"/>
      <c r="N45" s="335"/>
      <c r="P45" s="59"/>
      <c r="Q45" s="63"/>
      <c r="R45" s="63"/>
      <c r="W45" s="60"/>
      <c r="X45" s="60"/>
      <c r="Y45" s="60"/>
      <c r="Z45" s="60"/>
      <c r="AA45" s="60"/>
      <c r="AB45" s="60"/>
      <c r="AC45" s="59"/>
    </row>
    <row r="46" spans="1:29" ht="15" customHeight="1" x14ac:dyDescent="0.25">
      <c r="A46" s="333"/>
      <c r="B46" s="332"/>
      <c r="C46" s="919" t="s">
        <v>18</v>
      </c>
      <c r="D46" s="920"/>
      <c r="E46" s="581">
        <f>SUM(E27+E44)</f>
        <v>1358.6499999999999</v>
      </c>
      <c r="F46" s="581">
        <f>SUM(F27+F44)</f>
        <v>937</v>
      </c>
      <c r="G46" s="581">
        <f>SUM(G27+G44)</f>
        <v>10</v>
      </c>
      <c r="H46" s="334"/>
      <c r="I46" s="334"/>
      <c r="J46" s="334"/>
      <c r="K46" s="334"/>
      <c r="L46" s="334"/>
      <c r="M46" s="334"/>
      <c r="N46" s="335"/>
      <c r="P46" s="59"/>
      <c r="Q46" s="63"/>
      <c r="R46" s="63"/>
      <c r="W46" s="60"/>
      <c r="X46" s="60"/>
      <c r="Y46" s="60"/>
      <c r="Z46" s="60"/>
      <c r="AA46" s="60"/>
      <c r="AB46" s="60"/>
      <c r="AC46" s="59"/>
    </row>
    <row r="47" spans="1:29" ht="15" customHeight="1" thickBot="1" x14ac:dyDescent="0.3">
      <c r="A47" s="333"/>
      <c r="B47" s="332"/>
      <c r="C47" s="921" t="s">
        <v>112</v>
      </c>
      <c r="D47" s="922"/>
      <c r="E47" s="583">
        <f>SUM(E27+E29+E44)</f>
        <v>1896.6</v>
      </c>
      <c r="F47" s="583">
        <f>SUM(F27+F29+F44)</f>
        <v>1308</v>
      </c>
      <c r="G47" s="583">
        <f>SUM(G27+G29+G44)</f>
        <v>15</v>
      </c>
      <c r="H47" s="334"/>
      <c r="I47" s="334"/>
      <c r="J47" s="334"/>
      <c r="K47" s="334"/>
      <c r="L47" s="334"/>
      <c r="M47" s="334"/>
      <c r="N47" s="335"/>
      <c r="P47" s="59"/>
      <c r="Q47" s="63"/>
      <c r="R47" s="63"/>
      <c r="S47" s="63"/>
      <c r="T47" s="62"/>
      <c r="U47" s="61"/>
      <c r="V47" s="60"/>
      <c r="W47" s="60"/>
      <c r="X47" s="60"/>
      <c r="Y47" s="60"/>
      <c r="Z47" s="60"/>
      <c r="AA47" s="60"/>
      <c r="AB47" s="60"/>
      <c r="AC47" s="59"/>
    </row>
    <row r="48" spans="1:29" ht="15" customHeight="1" x14ac:dyDescent="0.25">
      <c r="A48" s="333"/>
      <c r="B48" s="332"/>
      <c r="C48" s="999"/>
      <c r="D48" s="1000"/>
      <c r="E48" s="1000"/>
      <c r="F48" s="1000"/>
      <c r="G48" s="1001"/>
      <c r="H48" s="334"/>
      <c r="I48" s="334"/>
      <c r="J48" s="334"/>
      <c r="K48" s="334"/>
      <c r="L48" s="334"/>
      <c r="M48" s="334"/>
      <c r="N48" s="335"/>
      <c r="P48" s="59"/>
      <c r="Q48" s="63"/>
      <c r="R48" s="63"/>
      <c r="S48" s="63"/>
      <c r="T48" s="62"/>
      <c r="U48" s="61"/>
      <c r="V48" s="60"/>
      <c r="W48" s="60"/>
      <c r="X48" s="60"/>
      <c r="Y48" s="60"/>
      <c r="Z48" s="60"/>
      <c r="AA48" s="60"/>
      <c r="AB48" s="60"/>
      <c r="AC48" s="59"/>
    </row>
    <row r="49" spans="1:14" ht="15" customHeight="1" x14ac:dyDescent="0.2">
      <c r="A49" s="926" t="s">
        <v>20</v>
      </c>
      <c r="B49" s="927"/>
      <c r="C49" s="927"/>
      <c r="D49" s="927"/>
      <c r="E49" s="927"/>
      <c r="F49" s="927"/>
      <c r="G49" s="927"/>
      <c r="H49" s="927"/>
      <c r="I49" s="927"/>
      <c r="J49" s="927"/>
      <c r="K49" s="927"/>
      <c r="L49" s="927"/>
      <c r="M49" s="927"/>
      <c r="N49" s="928"/>
    </row>
    <row r="50" spans="1:14" ht="15" customHeight="1" x14ac:dyDescent="0.2">
      <c r="A50" s="929"/>
      <c r="B50" s="930"/>
      <c r="C50" s="930"/>
      <c r="D50" s="930"/>
      <c r="E50" s="930"/>
      <c r="F50" s="930"/>
      <c r="G50" s="930"/>
      <c r="H50" s="930"/>
      <c r="I50" s="930"/>
      <c r="J50" s="930"/>
      <c r="K50" s="930"/>
      <c r="L50" s="930"/>
      <c r="M50" s="930"/>
      <c r="N50" s="931"/>
    </row>
    <row r="51" spans="1:14" ht="15" customHeight="1" x14ac:dyDescent="0.2">
      <c r="A51" s="932" t="s">
        <v>385</v>
      </c>
      <c r="B51" s="933"/>
      <c r="C51" s="933"/>
      <c r="D51" s="933"/>
      <c r="E51" s="933"/>
      <c r="F51" s="933"/>
      <c r="G51" s="933"/>
      <c r="H51" s="933"/>
      <c r="I51" s="933"/>
      <c r="J51" s="933"/>
      <c r="K51" s="933"/>
      <c r="L51" s="933"/>
      <c r="M51" s="933"/>
      <c r="N51" s="934"/>
    </row>
    <row r="52" spans="1:14" ht="15" customHeight="1" x14ac:dyDescent="0.2">
      <c r="A52" s="932"/>
      <c r="B52" s="933"/>
      <c r="C52" s="933"/>
      <c r="D52" s="933"/>
      <c r="E52" s="933"/>
      <c r="F52" s="933"/>
      <c r="G52" s="933"/>
      <c r="H52" s="933"/>
      <c r="I52" s="933"/>
      <c r="J52" s="933"/>
      <c r="K52" s="933"/>
      <c r="L52" s="933"/>
      <c r="M52" s="933"/>
      <c r="N52" s="934"/>
    </row>
    <row r="53" spans="1:14" ht="15" customHeight="1" x14ac:dyDescent="0.2">
      <c r="A53" s="932"/>
      <c r="B53" s="933"/>
      <c r="C53" s="933"/>
      <c r="D53" s="933"/>
      <c r="E53" s="933"/>
      <c r="F53" s="933"/>
      <c r="G53" s="933"/>
      <c r="H53" s="933"/>
      <c r="I53" s="933"/>
      <c r="J53" s="933"/>
      <c r="K53" s="933"/>
      <c r="L53" s="933"/>
      <c r="M53" s="933"/>
      <c r="N53" s="934"/>
    </row>
    <row r="54" spans="1:14" ht="15" customHeight="1" x14ac:dyDescent="0.2">
      <c r="A54" s="932"/>
      <c r="B54" s="933"/>
      <c r="C54" s="933"/>
      <c r="D54" s="933"/>
      <c r="E54" s="933"/>
      <c r="F54" s="933"/>
      <c r="G54" s="933"/>
      <c r="H54" s="933"/>
      <c r="I54" s="933"/>
      <c r="J54" s="933"/>
      <c r="K54" s="933"/>
      <c r="L54" s="933"/>
      <c r="M54" s="933"/>
      <c r="N54" s="934"/>
    </row>
    <row r="55" spans="1:14" ht="15" customHeight="1" x14ac:dyDescent="0.2">
      <c r="A55" s="932"/>
      <c r="B55" s="933"/>
      <c r="C55" s="933"/>
      <c r="D55" s="933"/>
      <c r="E55" s="933"/>
      <c r="F55" s="933"/>
      <c r="G55" s="933"/>
      <c r="H55" s="933"/>
      <c r="I55" s="933"/>
      <c r="J55" s="933"/>
      <c r="K55" s="933"/>
      <c r="L55" s="933"/>
      <c r="M55" s="933"/>
      <c r="N55" s="934"/>
    </row>
    <row r="56" spans="1:14" ht="15" customHeight="1" x14ac:dyDescent="0.2">
      <c r="A56" s="935"/>
      <c r="B56" s="936"/>
      <c r="C56" s="936"/>
      <c r="D56" s="936"/>
      <c r="E56" s="936"/>
      <c r="F56" s="936"/>
      <c r="G56" s="936"/>
      <c r="H56" s="936"/>
      <c r="I56" s="936"/>
      <c r="J56" s="936"/>
      <c r="K56" s="936"/>
      <c r="L56" s="936"/>
      <c r="M56" s="936"/>
      <c r="N56" s="937"/>
    </row>
    <row r="57" spans="1:14" ht="15" customHeight="1" thickBot="1" x14ac:dyDescent="0.25">
      <c r="A57" s="913"/>
      <c r="B57" s="914"/>
      <c r="C57" s="914"/>
      <c r="D57" s="914"/>
      <c r="E57" s="914"/>
      <c r="F57" s="914"/>
      <c r="G57" s="914"/>
      <c r="H57" s="914"/>
      <c r="I57" s="914"/>
      <c r="J57" s="914"/>
      <c r="K57" s="914"/>
      <c r="L57" s="914"/>
      <c r="M57" s="914"/>
      <c r="N57" s="915"/>
    </row>
  </sheetData>
  <mergeCells count="45">
    <mergeCell ref="A57:N57"/>
    <mergeCell ref="C44:D44"/>
    <mergeCell ref="C46:D46"/>
    <mergeCell ref="C47:D47"/>
    <mergeCell ref="A49:N50"/>
    <mergeCell ref="A51:N51"/>
    <mergeCell ref="A52:N52"/>
    <mergeCell ref="A53:N53"/>
    <mergeCell ref="A54:N54"/>
    <mergeCell ref="A55:N55"/>
    <mergeCell ref="A56:N56"/>
    <mergeCell ref="C45:G45"/>
    <mergeCell ref="C48:G48"/>
    <mergeCell ref="A23:D23"/>
    <mergeCell ref="A33:D33"/>
    <mergeCell ref="A20:D20"/>
    <mergeCell ref="A21:D21"/>
    <mergeCell ref="A22:D22"/>
    <mergeCell ref="A25:D25"/>
    <mergeCell ref="A28:D28"/>
    <mergeCell ref="A29:D29"/>
    <mergeCell ref="A30:D30"/>
    <mergeCell ref="A31:D31"/>
    <mergeCell ref="A32:D32"/>
    <mergeCell ref="A15:D15"/>
    <mergeCell ref="A16:D16"/>
    <mergeCell ref="A17:D17"/>
    <mergeCell ref="A18:D18"/>
    <mergeCell ref="A19:D19"/>
    <mergeCell ref="C38:D38"/>
    <mergeCell ref="A13:D13"/>
    <mergeCell ref="K1:N1"/>
    <mergeCell ref="A2:C2"/>
    <mergeCell ref="K2:N2"/>
    <mergeCell ref="A3:C3"/>
    <mergeCell ref="K3:N3"/>
    <mergeCell ref="A4:C4"/>
    <mergeCell ref="A5:C5"/>
    <mergeCell ref="A6:C6"/>
    <mergeCell ref="A7:C7"/>
    <mergeCell ref="H7:N7"/>
    <mergeCell ref="C12:D12"/>
    <mergeCell ref="H26:N26"/>
    <mergeCell ref="A27:D27"/>
    <mergeCell ref="A14:D14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24</vt:i4>
      </vt:variant>
    </vt:vector>
  </HeadingPairs>
  <TitlesOfParts>
    <vt:vector size="49" baseType="lpstr">
      <vt:lpstr>MASTER</vt:lpstr>
      <vt:lpstr>CIRCULATION</vt:lpstr>
      <vt:lpstr>OPEN VS CLOSED</vt:lpstr>
      <vt:lpstr>GROWTH</vt:lpstr>
      <vt:lpstr>Shared Support</vt:lpstr>
      <vt:lpstr>IM</vt:lpstr>
      <vt:lpstr>MEDICAID A</vt:lpstr>
      <vt:lpstr>MEDICAID F+C</vt:lpstr>
      <vt:lpstr>SUPPORT SERV.</vt:lpstr>
      <vt:lpstr>CHILD SUPPORT</vt:lpstr>
      <vt:lpstr>FNS</vt:lpstr>
      <vt:lpstr>Studio Dept Template</vt:lpstr>
      <vt:lpstr>CPS</vt:lpstr>
      <vt:lpstr>APS</vt:lpstr>
      <vt:lpstr>ADOPT-FOSTER</vt:lpstr>
      <vt:lpstr>COUNSELING SERV.</vt:lpstr>
      <vt:lpstr>ENV. HEALTH</vt:lpstr>
      <vt:lpstr>HEALTH PROM.</vt:lpstr>
      <vt:lpstr>CARE COOR.</vt:lpstr>
      <vt:lpstr>DENTAL</vt:lpstr>
      <vt:lpstr>CLINIC</vt:lpstr>
      <vt:lpstr>WIC</vt:lpstr>
      <vt:lpstr>ADMIN</vt:lpstr>
      <vt:lpstr>FIN.</vt:lpstr>
      <vt:lpstr>JAN.</vt:lpstr>
      <vt:lpstr>ADMIN!Print_Area</vt:lpstr>
      <vt:lpstr>'ADOPT-FOSTER'!Print_Area</vt:lpstr>
      <vt:lpstr>APS!Print_Area</vt:lpstr>
      <vt:lpstr>'CARE COOR.'!Print_Area</vt:lpstr>
      <vt:lpstr>'CHILD SUPPORT'!Print_Area</vt:lpstr>
      <vt:lpstr>CIRCULATION!Print_Area</vt:lpstr>
      <vt:lpstr>CLINIC!Print_Area</vt:lpstr>
      <vt:lpstr>'COUNSELING SERV.'!Print_Area</vt:lpstr>
      <vt:lpstr>CPS!Print_Area</vt:lpstr>
      <vt:lpstr>DENTAL!Print_Area</vt:lpstr>
      <vt:lpstr>'ENV. HEALTH'!Print_Area</vt:lpstr>
      <vt:lpstr>FIN.!Print_Area</vt:lpstr>
      <vt:lpstr>FNS!Print_Area</vt:lpstr>
      <vt:lpstr>GROWTH!Print_Area</vt:lpstr>
      <vt:lpstr>'HEALTH PROM.'!Print_Area</vt:lpstr>
      <vt:lpstr>IM!Print_Area</vt:lpstr>
      <vt:lpstr>JAN.!Print_Area</vt:lpstr>
      <vt:lpstr>MASTER!Print_Area</vt:lpstr>
      <vt:lpstr>'MEDICAID A'!Print_Area</vt:lpstr>
      <vt:lpstr>'MEDICAID F+C'!Print_Area</vt:lpstr>
      <vt:lpstr>'OPEN VS CLOSED'!Print_Area</vt:lpstr>
      <vt:lpstr>'Shared Support'!Print_Area</vt:lpstr>
      <vt:lpstr>'SUPPORT SERV.'!Print_Area</vt:lpstr>
      <vt:lpstr>WIC!Print_Area</vt:lpstr>
    </vt:vector>
  </TitlesOfParts>
  <Company>Little Diversified Architectural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Little</dc:creator>
  <cp:lastModifiedBy>Trisha Newton</cp:lastModifiedBy>
  <cp:lastPrinted>2021-06-30T19:50:12Z</cp:lastPrinted>
  <dcterms:created xsi:type="dcterms:W3CDTF">2007-12-17T19:14:22Z</dcterms:created>
  <dcterms:modified xsi:type="dcterms:W3CDTF">2022-05-02T21:46:29Z</dcterms:modified>
</cp:coreProperties>
</file>